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2 2\Доходи 2022\січень 2022\"/>
    </mc:Choice>
  </mc:AlternateContent>
  <bookViews>
    <workbookView xWindow="0" yWindow="0" windowWidth="23040" windowHeight="9408"/>
  </bookViews>
  <sheets>
    <sheet name="01 02 2022 " sheetId="1" r:id="rId1"/>
  </sheets>
  <definedNames>
    <definedName name="_xlnm.Print_Area" localSheetId="0">'01 02 2022 '!$A$1:$H$113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 s="1"/>
  <c r="E13" i="1"/>
  <c r="F13" i="1"/>
  <c r="F12" i="1" s="1"/>
  <c r="G13" i="1"/>
  <c r="H13" i="1"/>
  <c r="D14" i="1"/>
  <c r="E14" i="1"/>
  <c r="F14" i="1"/>
  <c r="H14" i="1" s="1"/>
  <c r="G14" i="1"/>
  <c r="D15" i="1"/>
  <c r="E15" i="1"/>
  <c r="F15" i="1"/>
  <c r="G15" i="1" s="1"/>
  <c r="D16" i="1"/>
  <c r="E16" i="1"/>
  <c r="G16" i="1" s="1"/>
  <c r="F16" i="1"/>
  <c r="H17" i="1"/>
  <c r="H19" i="1"/>
  <c r="H20" i="1"/>
  <c r="D21" i="1"/>
  <c r="D18" i="1" s="1"/>
  <c r="E21" i="1"/>
  <c r="F21" i="1"/>
  <c r="G21" i="1"/>
  <c r="H21" i="1"/>
  <c r="D22" i="1"/>
  <c r="E22" i="1"/>
  <c r="E18" i="1" s="1"/>
  <c r="F22" i="1"/>
  <c r="H22" i="1" s="1"/>
  <c r="G22" i="1"/>
  <c r="D23" i="1"/>
  <c r="H23" i="1"/>
  <c r="D24" i="1"/>
  <c r="H24" i="1"/>
  <c r="H25" i="1"/>
  <c r="D26" i="1"/>
  <c r="E26" i="1"/>
  <c r="G26" i="1" s="1"/>
  <c r="F26" i="1"/>
  <c r="H27" i="1"/>
  <c r="D28" i="1"/>
  <c r="E28" i="1"/>
  <c r="F28" i="1"/>
  <c r="H28" i="1" s="1"/>
  <c r="G28" i="1"/>
  <c r="G30" i="1"/>
  <c r="H30" i="1"/>
  <c r="D31" i="1"/>
  <c r="D29" i="1" s="1"/>
  <c r="E31" i="1"/>
  <c r="F31" i="1"/>
  <c r="G31" i="1" s="1"/>
  <c r="T31" i="1"/>
  <c r="T29" i="1" s="1"/>
  <c r="G32" i="1"/>
  <c r="H32" i="1"/>
  <c r="G33" i="1"/>
  <c r="H33" i="1"/>
  <c r="H34" i="1"/>
  <c r="H35" i="1"/>
  <c r="F36" i="1"/>
  <c r="D37" i="1"/>
  <c r="D36" i="1" s="1"/>
  <c r="E37" i="1"/>
  <c r="G37" i="1" s="1"/>
  <c r="F37" i="1"/>
  <c r="H38" i="1"/>
  <c r="H39" i="1"/>
  <c r="G40" i="1"/>
  <c r="H40" i="1"/>
  <c r="D41" i="1"/>
  <c r="E41" i="1"/>
  <c r="F41" i="1"/>
  <c r="G41" i="1"/>
  <c r="H41" i="1"/>
  <c r="G42" i="1"/>
  <c r="H42" i="1"/>
  <c r="D44" i="1"/>
  <c r="D43" i="1" s="1"/>
  <c r="E44" i="1"/>
  <c r="F44" i="1"/>
  <c r="F43" i="1" s="1"/>
  <c r="G44" i="1"/>
  <c r="H44" i="1"/>
  <c r="T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D55" i="1"/>
  <c r="E55" i="1"/>
  <c r="F55" i="1"/>
  <c r="H55" i="1" s="1"/>
  <c r="H56" i="1"/>
  <c r="D57" i="1"/>
  <c r="E57" i="1"/>
  <c r="G57" i="1" s="1"/>
  <c r="F57" i="1"/>
  <c r="G58" i="1"/>
  <c r="H58" i="1"/>
  <c r="G59" i="1"/>
  <c r="H59" i="1"/>
  <c r="D60" i="1"/>
  <c r="E60" i="1"/>
  <c r="F60" i="1"/>
  <c r="H60" i="1"/>
  <c r="H61" i="1"/>
  <c r="H62" i="1"/>
  <c r="H63" i="1"/>
  <c r="H64" i="1"/>
  <c r="H65" i="1"/>
  <c r="H66" i="1"/>
  <c r="H67" i="1"/>
  <c r="D68" i="1"/>
  <c r="E68" i="1"/>
  <c r="G68" i="1" s="1"/>
  <c r="F68" i="1"/>
  <c r="H69" i="1"/>
  <c r="H70" i="1"/>
  <c r="G71" i="1"/>
  <c r="H71" i="1"/>
  <c r="G72" i="1"/>
  <c r="H72" i="1"/>
  <c r="E74" i="1"/>
  <c r="D75" i="1"/>
  <c r="D74" i="1" s="1"/>
  <c r="H75" i="1"/>
  <c r="H76" i="1"/>
  <c r="H77" i="1"/>
  <c r="D78" i="1"/>
  <c r="E78" i="1"/>
  <c r="F78" i="1"/>
  <c r="F74" i="1" s="1"/>
  <c r="G78" i="1"/>
  <c r="H78" i="1"/>
  <c r="G79" i="1"/>
  <c r="H79" i="1"/>
  <c r="H80" i="1"/>
  <c r="G81" i="1"/>
  <c r="H81" i="1"/>
  <c r="G82" i="1"/>
  <c r="H82" i="1"/>
  <c r="E84" i="1"/>
  <c r="E83" i="1" s="1"/>
  <c r="F84" i="1"/>
  <c r="H84" i="1" s="1"/>
  <c r="G84" i="1"/>
  <c r="H85" i="1"/>
  <c r="G86" i="1"/>
  <c r="H86" i="1"/>
  <c r="H87" i="1"/>
  <c r="H88" i="1"/>
  <c r="H89" i="1"/>
  <c r="G90" i="1"/>
  <c r="H90" i="1"/>
  <c r="G91" i="1"/>
  <c r="H91" i="1"/>
  <c r="G92" i="1"/>
  <c r="H92" i="1"/>
  <c r="G93" i="1"/>
  <c r="H93" i="1"/>
  <c r="D94" i="1"/>
  <c r="D84" i="1" s="1"/>
  <c r="D83" i="1" s="1"/>
  <c r="E94" i="1"/>
  <c r="F94" i="1"/>
  <c r="G94" i="1"/>
  <c r="H94" i="1"/>
  <c r="G95" i="1"/>
  <c r="H95" i="1"/>
  <c r="G96" i="1"/>
  <c r="H96" i="1"/>
  <c r="D97" i="1"/>
  <c r="E97" i="1"/>
  <c r="F97" i="1"/>
  <c r="H97" i="1" s="1"/>
  <c r="G97" i="1"/>
  <c r="G98" i="1"/>
  <c r="H98" i="1"/>
  <c r="D99" i="1"/>
  <c r="E99" i="1"/>
  <c r="F99" i="1"/>
  <c r="G99" i="1"/>
  <c r="H99" i="1"/>
  <c r="G100" i="1"/>
  <c r="H100" i="1"/>
  <c r="H101" i="1"/>
  <c r="H102" i="1"/>
  <c r="G103" i="1"/>
  <c r="H103" i="1"/>
  <c r="D104" i="1"/>
  <c r="E104" i="1"/>
  <c r="T104" i="1"/>
  <c r="H105" i="1"/>
  <c r="D106" i="1"/>
  <c r="E106" i="1"/>
  <c r="F106" i="1"/>
  <c r="F104" i="1" s="1"/>
  <c r="G107" i="1"/>
  <c r="H107" i="1"/>
  <c r="D109" i="1"/>
  <c r="D108" i="1" s="1"/>
  <c r="E109" i="1"/>
  <c r="E108" i="1" s="1"/>
  <c r="F109" i="1"/>
  <c r="F108" i="1" s="1"/>
  <c r="H108" i="1" s="1"/>
  <c r="H109" i="1"/>
  <c r="H110" i="1"/>
  <c r="H111" i="1"/>
  <c r="G74" i="1" l="1"/>
  <c r="H74" i="1"/>
  <c r="E29" i="1"/>
  <c r="G104" i="1"/>
  <c r="H104" i="1"/>
  <c r="G12" i="1"/>
  <c r="H12" i="1"/>
  <c r="D73" i="1"/>
  <c r="E73" i="1"/>
  <c r="D11" i="1"/>
  <c r="D10" i="1" s="1"/>
  <c r="D112" i="1" s="1"/>
  <c r="E43" i="1"/>
  <c r="G43" i="1" s="1"/>
  <c r="F29" i="1"/>
  <c r="E12" i="1"/>
  <c r="E11" i="1" s="1"/>
  <c r="H68" i="1"/>
  <c r="H57" i="1"/>
  <c r="H37" i="1"/>
  <c r="E36" i="1"/>
  <c r="G36" i="1" s="1"/>
  <c r="H26" i="1"/>
  <c r="F18" i="1"/>
  <c r="H16" i="1"/>
  <c r="H106" i="1"/>
  <c r="F83" i="1"/>
  <c r="H36" i="1"/>
  <c r="H31" i="1"/>
  <c r="H15" i="1"/>
  <c r="G106" i="1"/>
  <c r="H18" i="1" l="1"/>
  <c r="G18" i="1"/>
  <c r="H43" i="1"/>
  <c r="G83" i="1"/>
  <c r="H83" i="1"/>
  <c r="F73" i="1"/>
  <c r="E10" i="1"/>
  <c r="E112" i="1" s="1"/>
  <c r="G29" i="1"/>
  <c r="H29" i="1"/>
  <c r="F11" i="1"/>
  <c r="G11" i="1" l="1"/>
  <c r="H11" i="1"/>
  <c r="F10" i="1"/>
  <c r="G73" i="1"/>
  <c r="H73" i="1"/>
  <c r="H10" i="1" l="1"/>
  <c r="F112" i="1"/>
  <c r="G10" i="1"/>
  <c r="G112" i="1" l="1"/>
  <c r="H112" i="1"/>
</calcChain>
</file>

<file path=xl/sharedStrings.xml><?xml version="1.0" encoding="utf-8"?>
<sst xmlns="http://schemas.openxmlformats.org/spreadsheetml/2006/main" count="179" uniqueCount="174">
  <si>
    <t>Разом доходів</t>
  </si>
  <si>
    <t>Надходження коштів від Державного фонду дорогоцінних металів і дорогоцінного каміння  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</si>
  <si>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</si>
  <si>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</si>
  <si>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31010200</t>
  </si>
  <si>
    <t>Надходження від продажу осоновного капіталу</t>
  </si>
  <si>
    <t>31000000</t>
  </si>
  <si>
    <t>Доходи від операцій з капіталом</t>
  </si>
  <si>
    <t>30000000</t>
  </si>
  <si>
    <t>Інші надходження</t>
  </si>
  <si>
    <t>24060300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</si>
  <si>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</si>
  <si>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 Інші неподаткові надходження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</si>
  <si>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</si>
  <si>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>22090400</t>
  </si>
  <si>
    <t>Державне мито, пов`язані з одерженням патентів на об`єкти інтелектуальної власності</t>
  </si>
  <si>
    <t>22090300</t>
  </si>
  <si>
    <t>Державне мито, не віднесене до інших категорій</t>
  </si>
  <si>
    <t>22090200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</si>
  <si>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</si>
  <si>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Державне мито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</si>
  <si>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</si>
  <si>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Надходження від орендної плати за користування цілісним майновим комплексом та іншим державним майном</t>
  </si>
  <si>
    <t>Плата з скорочення термінів надання послуг у сфері державної реєстрації речових прав на нерухоме майно та їх бтяжень</t>
  </si>
  <si>
    <t>22012900</t>
  </si>
  <si>
    <t xml:space="preserve">Адміністративний збір за державну реєстрацію речових прав на нерухоме майно та їх обтяжень </t>
  </si>
  <si>
    <t>22012600</t>
  </si>
  <si>
    <t>Плата за надання адміністративних послуг</t>
  </si>
  <si>
    <t>22012500</t>
  </si>
  <si>
    <t>Плата за ліцензії та сертифікати, що сплачується ліцензіатами за місцем здійснення діяльності</t>
  </si>
  <si>
    <t>22011800</t>
  </si>
  <si>
    <t xml:space="preserve"> Плата за ліцензії на право роздрібної торгівлі алкогольними напоями та тютюновими виробами</t>
  </si>
  <si>
    <t>22011100</t>
  </si>
  <si>
    <t>Плата за ліцензії на право оптової торгівлі  алкогольними напоями та тютюновими виробами</t>
  </si>
  <si>
    <t>22011000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</si>
  <si>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</si>
  <si>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22010900</t>
  </si>
  <si>
    <t>Плата за ліцензії на право експорту, імпорту алкогольними напоями та тютюновими виробами</t>
  </si>
  <si>
    <t>22010700</t>
  </si>
  <si>
    <t>Плата за ліцензії на право експорту, імпорту та оптової торгівлі спирту етилового, коньячного та плодового  </t>
  </si>
  <si>
    <t>22010600</t>
  </si>
  <si>
    <t>Плата за ліцензії на виробництво спирту, алк.напоїв та тютюнових виробів</t>
  </si>
  <si>
    <t>22010500</t>
  </si>
  <si>
    <t xml:space="preserve">Адміністративний збір за проведення державної реєстрації юридичних осіб та фізичних осіб - підприємців </t>
  </si>
  <si>
    <t>22010300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</si>
  <si>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</si>
  <si>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22010200</t>
  </si>
  <si>
    <t>22010000</t>
  </si>
  <si>
    <t xml:space="preserve"> Адміністративні збори та платежі, доходи від некомерційної господарської діяльності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</si>
  <si>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</si>
  <si>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</si>
  <si>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Адміністративні штрафи та інші санкції</t>
  </si>
  <si>
    <t>21081100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</si>
  <si>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</si>
  <si>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21080900</t>
  </si>
  <si>
    <t>21080500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</si>
  <si>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</si>
  <si>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21010302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</si>
  <si>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</si>
  <si>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</si>
  <si>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</si>
  <si>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21010000</t>
  </si>
  <si>
    <t xml:space="preserve"> Доходи від власності та підприємницької діяльності</t>
  </si>
  <si>
    <t>Неподаткові надходження</t>
  </si>
  <si>
    <t>Єдиний податок з фізичних осіб</t>
  </si>
  <si>
    <t>18050400</t>
  </si>
  <si>
    <t>Єдиний податок з юридичний осіб</t>
  </si>
  <si>
    <t>18050300</t>
  </si>
  <si>
    <t>Єдиний податок з фізичних осіб, нарахований до 1 січня 2011 року </t>
  </si>
  <si>
    <t>18050200</t>
  </si>
  <si>
    <t>Єдиний податок з юридичних осіб, нарахований до 1 січня 2011 року</t>
  </si>
  <si>
    <t>18050100 18050500</t>
  </si>
  <si>
    <t>Єдиний податок</t>
  </si>
  <si>
    <t>18050000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</si>
  <si>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</si>
  <si>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</si>
  <si>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</si>
  <si>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</si>
  <si>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</si>
  <si>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</si>
  <si>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</si>
  <si>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деяких видів підприємницької діяльності</t>
  </si>
  <si>
    <t>18040000</t>
  </si>
  <si>
    <t>Туристичний збір, сплачений фізичними особами</t>
  </si>
  <si>
    <t>18030200</t>
  </si>
  <si>
    <t>Туристичний збір, сплачений юридичними особами</t>
  </si>
  <si>
    <t>18030100</t>
  </si>
  <si>
    <t>Туристичний збір</t>
  </si>
  <si>
    <t>18030000</t>
  </si>
  <si>
    <t>Збір за місця для паркування транспортних засобів, сплачений юридичними особами</t>
  </si>
  <si>
    <t>18020100</t>
  </si>
  <si>
    <t>Збір для місця паркування транспортних засобів</t>
  </si>
  <si>
    <t>18020000</t>
  </si>
  <si>
    <t>Транспортний податок з юридичних осіб</t>
  </si>
  <si>
    <t>18011100</t>
  </si>
  <si>
    <t>Транспортний податок з фізичних осіб</t>
  </si>
  <si>
    <t>18011000</t>
  </si>
  <si>
    <t>Орендна плата з фізичних осіб</t>
  </si>
  <si>
    <t>Земельний податок з фізичних осіб</t>
  </si>
  <si>
    <t>Орендна плата з юридичних осіб</t>
  </si>
  <si>
    <t>Земельний податок з юридичних осіб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</si>
  <si>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</si>
  <si>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</si>
  <si>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</si>
  <si>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</si>
  <si>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майно</t>
  </si>
  <si>
    <t>18010000</t>
  </si>
  <si>
    <t>Місцеві податки</t>
  </si>
  <si>
    <t>18000000</t>
  </si>
  <si>
    <t>Акцизний податок з реалізації субєктами господарювання роздрібної торгівлі підакцизних товарів</t>
  </si>
  <si>
    <t>Внутрішні податки на товари та послуги</t>
  </si>
  <si>
    <t>Плата за використання інших природних ресурсів</t>
  </si>
  <si>
    <t>13070000</t>
  </si>
  <si>
    <t>Рентна плата за користування надрами для видобування корисних копалин місцевого значення</t>
  </si>
  <si>
    <t>13040100</t>
  </si>
  <si>
    <t xml:space="preserve">Рентна плата за користування надрами для видобування корисних копалин місцевого значення </t>
  </si>
  <si>
    <t>13030200, 13030600</t>
  </si>
  <si>
    <t xml:space="preserve">Рентна плата за користування надрами для видобування корисних копалин загальнодержавного значення </t>
  </si>
  <si>
    <t>13030100</t>
  </si>
  <si>
    <t>Рентна плата за користування надрами</t>
  </si>
  <si>
    <t>Рентна плата за спеціальне використання води в частині використання вод для потреб водного транспорту</t>
  </si>
  <si>
    <t>13020600</t>
  </si>
  <si>
    <t>Надходження рентної плати за спеціальне використання води від підприємств житлово-комунального господарства</t>
  </si>
  <si>
    <t>13020401</t>
  </si>
  <si>
    <t xml:space="preserve">Рентна плата за спеціальне використання води водних об'єктів місцевого значення 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</si>
  <si>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</si>
  <si>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>13020100</t>
  </si>
  <si>
    <t>Рентна плата за спеціальне використання води</t>
  </si>
  <si>
    <t>Рентна плата за спеціальне використання лісових ресурсів</t>
  </si>
  <si>
    <t>13010000</t>
  </si>
  <si>
    <t>Рентна плата та плата за використання інших природних ресурсів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</si>
  <si>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</si>
  <si>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11021600</t>
  </si>
  <si>
    <t>Інші платники податку на прибуток</t>
  </si>
  <si>
    <t>11021100</t>
  </si>
  <si>
    <t>Податок на прибуток приватних підприємств  </t>
  </si>
  <si>
    <t>11021000</t>
  </si>
  <si>
    <t>Податок на прибуток організацій і підприємств споживчої кооперації, кооперативів та громадських об'єднань  </t>
  </si>
  <si>
    <t>11020900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</si>
  <si>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</si>
  <si>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11020700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</si>
  <si>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</si>
  <si>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11020600</t>
  </si>
  <si>
    <t>Податок на прибуток іноземних юридичних осіб</t>
  </si>
  <si>
    <t>11020500</t>
  </si>
  <si>
    <t>Податок на прибуток підприємств, створених за участю інозомних інвесторів</t>
  </si>
  <si>
    <t>11020300</t>
  </si>
  <si>
    <t xml:space="preserve">Податок на прибуток підприємств та фінансових установ комунальної власності </t>
  </si>
  <si>
    <t>11020202</t>
  </si>
  <si>
    <t>Податок на прибуток підприємств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</si>
  <si>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</si>
  <si>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11010600, 11010900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</si>
  <si>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</si>
  <si>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</si>
  <si>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</si>
  <si>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</si>
  <si>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</si>
  <si>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</si>
  <si>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</si>
  <si>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</si>
  <si>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та збір на доходи фізичних осіб</t>
  </si>
  <si>
    <t xml:space="preserve"> Податки на доходи, податки на прибуток, податки на збільшення ринкової вартості</t>
  </si>
  <si>
    <t>Податкові надходження</t>
  </si>
  <si>
    <t>Доходи бюджету загального фонду</t>
  </si>
  <si>
    <t>01.02.2022 року</t>
  </si>
  <si>
    <t>абсолютне відхилення від фактичних надходжень                  за січень 2021 року</t>
  </si>
  <si>
    <t xml:space="preserve">  % виконання до фактичних надходжень               за січень 2021 року</t>
  </si>
  <si>
    <t xml:space="preserve">Фактичні надходження станом на </t>
  </si>
  <si>
    <t>Фактичні надходження                за січень 2021 року</t>
  </si>
  <si>
    <t>Фактичні надходження                за 2021 рік</t>
  </si>
  <si>
    <t>Назва доходів</t>
  </si>
  <si>
    <t>Код бюджетної класифікації</t>
  </si>
  <si>
    <t>/тис. грн./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</si>
  <si>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 2022 року в порівнянні з фактичними                                                                        надходженнями за січень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</si>
</sst>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6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0" fontId="21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3" fontId="3" fillId="0" borderId="0" xfId="1" applyNumberFormat="1" applyFont="1" applyProtection="1"/>
    <xf numFmtId="0" fontId="3" fillId="0" borderId="0" xfId="1" applyFont="1" applyProtection="1"/>
    <xf numFmtId="164" fontId="3" fillId="0" borderId="0" xfId="1" applyNumberFormat="1" applyFont="1" applyAlignment="1" applyProtection="1">
      <alignment horizontal="left"/>
    </xf>
    <xf numFmtId="49" fontId="3" fillId="0" borderId="0" xfId="1" applyNumberFormat="1" applyFont="1" applyProtection="1"/>
    <xf numFmtId="0" fontId="3" fillId="0" borderId="0" xfId="1" applyFont="1" applyFill="1" applyBorder="1" applyProtection="1"/>
    <xf numFmtId="3" fontId="3" fillId="0" borderId="0" xfId="1" applyNumberFormat="1" applyFont="1" applyFill="1" applyBorder="1" applyProtection="1"/>
    <xf numFmtId="165" fontId="3" fillId="0" borderId="0" xfId="1" applyNumberFormat="1" applyFont="1" applyProtection="1"/>
    <xf numFmtId="166" fontId="4" fillId="2" borderId="0" xfId="1" applyNumberFormat="1" applyFont="1" applyFill="1" applyBorder="1" applyAlignment="1" applyProtection="1">
      <alignment wrapText="1"/>
    </xf>
    <xf numFmtId="166" fontId="4" fillId="2" borderId="1" xfId="1" applyNumberFormat="1" applyFont="1" applyFill="1" applyBorder="1" applyAlignment="1" applyProtection="1">
      <alignment wrapText="1"/>
    </xf>
    <xf numFmtId="0" fontId="5" fillId="0" borderId="0" xfId="0" applyFont="1"/>
    <xf numFmtId="3" fontId="5" fillId="0" borderId="0" xfId="1" applyNumberFormat="1" applyFont="1" applyFill="1" applyBorder="1" applyProtection="1"/>
    <xf numFmtId="3" fontId="5" fillId="0" borderId="0" xfId="1" applyNumberFormat="1" applyFont="1" applyFill="1" applyBorder="1" applyAlignment="1" applyProtection="1">
      <alignment wrapText="1"/>
    </xf>
    <xf numFmtId="3" fontId="5" fillId="0" borderId="2" xfId="1" applyNumberFormat="1" applyFont="1" applyFill="1" applyBorder="1" applyProtection="1"/>
    <xf numFmtId="166" fontId="4" fillId="3" borderId="1" xfId="1" applyNumberFormat="1" applyFont="1" applyFill="1" applyBorder="1" applyAlignment="1" applyProtection="1">
      <alignment wrapText="1"/>
    </xf>
    <xf numFmtId="166" fontId="5" fillId="3" borderId="1" xfId="2" applyNumberFormat="1" applyFont="1" applyFill="1" applyBorder="1" applyAlignment="1" applyProtection="1">
      <alignment horizontal="left" vertical="center" wrapText="1"/>
    </xf>
    <xf numFmtId="49" fontId="5" fillId="3" borderId="1" xfId="2" applyNumberFormat="1" applyFont="1" applyFill="1" applyBorder="1" applyAlignment="1" applyProtection="1">
      <alignment horizontal="center" vertical="center"/>
    </xf>
    <xf numFmtId="0" fontId="3" fillId="0" borderId="0" xfId="0" applyFont="1"/>
    <xf numFmtId="3" fontId="3" fillId="0" borderId="0" xfId="1" applyNumberFormat="1" applyFont="1" applyFill="1" applyBorder="1" applyAlignment="1" applyProtection="1">
      <alignment wrapText="1"/>
    </xf>
    <xf numFmtId="3" fontId="3" fillId="0" borderId="2" xfId="1" applyNumberFormat="1" applyFont="1" applyFill="1" applyBorder="1" applyProtection="1"/>
    <xf numFmtId="166" fontId="4" fillId="0" borderId="1" xfId="1" applyNumberFormat="1" applyFont="1" applyBorder="1" applyAlignment="1" applyProtection="1">
      <alignment wrapText="1"/>
    </xf>
    <xf numFmtId="164" fontId="4" fillId="0" borderId="1" xfId="1" applyNumberFormat="1" applyFont="1" applyBorder="1" applyAlignment="1" applyProtection="1">
      <alignment wrapText="1"/>
    </xf>
    <xf numFmtId="166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 applyProtection="1">
      <alignment wrapText="1"/>
    </xf>
    <xf numFmtId="166" fontId="3" fillId="0" borderId="1" xfId="2" applyNumberFormat="1" applyFont="1" applyBorder="1" applyAlignment="1" applyProtection="1">
      <alignment horizontal="left" vertical="center" wrapText="1"/>
    </xf>
    <xf numFmtId="49" fontId="3" fillId="0" borderId="1" xfId="2" applyNumberFormat="1" applyFont="1" applyBorder="1" applyAlignment="1" applyProtection="1">
      <alignment horizontal="center" vertical="center"/>
    </xf>
    <xf numFmtId="166" fontId="5" fillId="0" borderId="1" xfId="2" applyNumberFormat="1" applyFont="1" applyBorder="1" applyAlignment="1" applyProtection="1">
      <alignment horizontal="left" vertical="center" wrapText="1"/>
    </xf>
    <xf numFmtId="49" fontId="5" fillId="0" borderId="1" xfId="2" applyNumberFormat="1" applyFont="1" applyBorder="1" applyAlignment="1" applyProtection="1">
      <alignment horizontal="center" vertical="center"/>
    </xf>
    <xf numFmtId="166" fontId="4" fillId="4" borderId="1" xfId="1" applyNumberFormat="1" applyFont="1" applyFill="1" applyBorder="1" applyAlignment="1" applyProtection="1">
      <alignment wrapText="1"/>
    </xf>
    <xf numFmtId="166" fontId="5" fillId="4" borderId="1" xfId="2" applyNumberFormat="1" applyFont="1" applyFill="1" applyBorder="1" applyAlignment="1" applyProtection="1">
      <alignment horizontal="left" vertical="center" wrapText="1"/>
    </xf>
    <xf numFmtId="49" fontId="5" fillId="4" borderId="1" xfId="2" applyNumberFormat="1" applyFont="1" applyFill="1" applyBorder="1" applyAlignment="1" applyProtection="1">
      <alignment horizontal="center" vertical="center"/>
    </xf>
    <xf numFmtId="166" fontId="8" fillId="0" borderId="1" xfId="1" applyNumberFormat="1" applyFont="1" applyBorder="1" applyAlignment="1" applyProtection="1">
      <alignment wrapText="1"/>
    </xf>
    <xf numFmtId="164" fontId="8" fillId="0" borderId="1" xfId="1" applyNumberFormat="1" applyFont="1" applyBorder="1" applyAlignment="1" applyProtection="1">
      <alignment wrapText="1"/>
    </xf>
    <xf numFmtId="49" fontId="9" fillId="0" borderId="1" xfId="2" applyNumberFormat="1" applyFont="1" applyBorder="1" applyAlignment="1" applyProtection="1">
      <alignment horizontal="center" vertical="center"/>
    </xf>
    <xf numFmtId="0" fontId="10" fillId="0" borderId="0" xfId="0" applyFont="1"/>
    <xf numFmtId="3" fontId="7" fillId="0" borderId="0" xfId="1" applyNumberFormat="1" applyFont="1" applyFill="1" applyBorder="1" applyProtection="1"/>
    <xf numFmtId="3" fontId="7" fillId="0" borderId="0" xfId="1" applyNumberFormat="1" applyFont="1" applyFill="1" applyBorder="1" applyAlignment="1" applyProtection="1">
      <alignment wrapText="1"/>
    </xf>
    <xf numFmtId="3" fontId="7" fillId="0" borderId="2" xfId="1" applyNumberFormat="1" applyFont="1" applyFill="1" applyBorder="1" applyProtection="1"/>
    <xf numFmtId="166" fontId="11" fillId="2" borderId="1" xfId="1" applyNumberFormat="1" applyFont="1" applyFill="1" applyBorder="1" applyAlignment="1" applyProtection="1">
      <alignment wrapText="1"/>
    </xf>
    <xf numFmtId="166" fontId="7" fillId="0" borderId="1" xfId="2" applyNumberFormat="1" applyFont="1" applyBorder="1" applyAlignment="1" applyProtection="1">
      <alignment horizontal="left" vertical="center" wrapText="1"/>
    </xf>
    <xf numFmtId="49" fontId="7" fillId="0" borderId="1" xfId="2" applyNumberFormat="1" applyFont="1" applyBorder="1" applyAlignment="1" applyProtection="1">
      <alignment horizontal="center" vertical="center"/>
    </xf>
    <xf numFmtId="166" fontId="12" fillId="0" borderId="1" xfId="2" applyNumberFormat="1" applyFont="1" applyBorder="1" applyAlignment="1" applyProtection="1">
      <alignment horizontal="left" vertical="center" wrapText="1"/>
    </xf>
    <xf numFmtId="49" fontId="12" fillId="0" borderId="1" xfId="2" applyNumberFormat="1" applyFont="1" applyBorder="1" applyAlignment="1" applyProtection="1">
      <alignment horizontal="center" vertical="center"/>
    </xf>
    <xf numFmtId="3" fontId="5" fillId="0" borderId="2" xfId="1" applyNumberFormat="1" applyFont="1" applyFill="1" applyBorder="1" applyAlignment="1" applyProtection="1">
      <alignment wrapText="1"/>
    </xf>
    <xf numFmtId="166" fontId="4" fillId="0" borderId="1" xfId="1" applyNumberFormat="1" applyFont="1" applyFill="1" applyBorder="1" applyAlignment="1" applyProtection="1">
      <alignment wrapText="1"/>
    </xf>
    <xf numFmtId="3" fontId="3" fillId="5" borderId="0" xfId="1" applyNumberFormat="1" applyFont="1" applyFill="1" applyBorder="1" applyProtection="1"/>
    <xf numFmtId="166" fontId="3" fillId="5" borderId="1" xfId="2" applyNumberFormat="1" applyFont="1" applyFill="1" applyBorder="1" applyAlignment="1" applyProtection="1">
      <alignment horizontal="left" vertical="center" wrapText="1"/>
    </xf>
    <xf numFmtId="49" fontId="3" fillId="5" borderId="1" xfId="2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4" fillId="0" borderId="0" xfId="0" applyFont="1"/>
    <xf numFmtId="166" fontId="5" fillId="5" borderId="1" xfId="2" applyNumberFormat="1" applyFont="1" applyFill="1" applyBorder="1" applyAlignment="1" applyProtection="1">
      <alignment horizontal="left" vertical="center" wrapText="1"/>
    </xf>
    <xf numFmtId="3" fontId="7" fillId="0" borderId="2" xfId="1" applyNumberFormat="1" applyFont="1" applyFill="1" applyBorder="1" applyAlignment="1" applyProtection="1">
      <alignment wrapText="1"/>
    </xf>
    <xf numFmtId="166" fontId="7" fillId="5" borderId="1" xfId="2" applyNumberFormat="1" applyFont="1" applyFill="1" applyBorder="1" applyAlignment="1" applyProtection="1">
      <alignment horizontal="left" vertical="center" wrapText="1"/>
    </xf>
    <xf numFmtId="166" fontId="8" fillId="0" borderId="1" xfId="1" applyNumberFormat="1" applyFont="1" applyFill="1" applyBorder="1" applyAlignment="1" applyProtection="1">
      <alignment wrapText="1"/>
    </xf>
    <xf numFmtId="166" fontId="8" fillId="0" borderId="0" xfId="0" applyNumberFormat="1" applyFont="1"/>
    <xf numFmtId="166" fontId="8" fillId="0" borderId="1" xfId="0" applyNumberFormat="1" applyFont="1" applyBorder="1"/>
    <xf numFmtId="166" fontId="8" fillId="2" borderId="0" xfId="0" applyNumberFormat="1" applyFont="1" applyFill="1"/>
    <xf numFmtId="166" fontId="15" fillId="0" borderId="1" xfId="1" applyNumberFormat="1" applyFont="1" applyBorder="1" applyAlignment="1" applyProtection="1">
      <alignment wrapText="1"/>
    </xf>
    <xf numFmtId="166" fontId="15" fillId="2" borderId="1" xfId="1" applyNumberFormat="1" applyFont="1" applyFill="1" applyBorder="1" applyAlignment="1" applyProtection="1">
      <alignment wrapText="1"/>
    </xf>
    <xf numFmtId="49" fontId="10" fillId="0" borderId="1" xfId="0" applyNumberFormat="1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166" fontId="11" fillId="0" borderId="1" xfId="1" applyNumberFormat="1" applyFont="1" applyBorder="1" applyAlignment="1" applyProtection="1">
      <alignment wrapText="1"/>
    </xf>
    <xf numFmtId="49" fontId="3" fillId="0" borderId="1" xfId="2" applyNumberFormat="1" applyFont="1" applyFill="1" applyBorder="1" applyAlignment="1" applyProtection="1">
      <alignment horizontal="center" vertical="center"/>
    </xf>
    <xf numFmtId="166" fontId="8" fillId="2" borderId="1" xfId="0" applyNumberFormat="1" applyFont="1" applyFill="1" applyBorder="1"/>
    <xf numFmtId="49" fontId="14" fillId="0" borderId="1" xfId="0" applyNumberFormat="1" applyFont="1" applyBorder="1" applyAlignment="1">
      <alignment horizontal="left" wrapText="1"/>
    </xf>
    <xf numFmtId="166" fontId="8" fillId="0" borderId="1" xfId="0" applyNumberFormat="1" applyFont="1" applyBorder="1" applyAlignment="1"/>
    <xf numFmtId="166" fontId="8" fillId="0" borderId="0" xfId="0" applyNumberFormat="1" applyFont="1" applyAlignment="1"/>
    <xf numFmtId="166" fontId="8" fillId="2" borderId="1" xfId="0" applyNumberFormat="1" applyFont="1" applyFill="1" applyBorder="1" applyAlignment="1"/>
    <xf numFmtId="0" fontId="12" fillId="0" borderId="0" xfId="0" applyFont="1"/>
    <xf numFmtId="3" fontId="12" fillId="0" borderId="0" xfId="1" applyNumberFormat="1" applyFont="1" applyFill="1" applyBorder="1" applyProtection="1"/>
    <xf numFmtId="3" fontId="12" fillId="0" borderId="0" xfId="1" applyNumberFormat="1" applyFont="1" applyFill="1" applyBorder="1" applyAlignment="1" applyProtection="1">
      <alignment wrapText="1"/>
    </xf>
    <xf numFmtId="3" fontId="12" fillId="0" borderId="2" xfId="1" applyNumberFormat="1" applyFont="1" applyFill="1" applyBorder="1" applyProtection="1"/>
    <xf numFmtId="166" fontId="17" fillId="2" borderId="1" xfId="1" applyNumberFormat="1" applyFont="1" applyFill="1" applyBorder="1" applyAlignment="1" applyProtection="1">
      <alignment wrapText="1"/>
    </xf>
    <xf numFmtId="0" fontId="18" fillId="0" borderId="0" xfId="0" applyFont="1" applyAlignment="1">
      <alignment wrapText="1"/>
    </xf>
    <xf numFmtId="49" fontId="3" fillId="0" borderId="1" xfId="2" applyNumberFormat="1" applyFont="1" applyBorder="1" applyAlignment="1" applyProtection="1">
      <alignment horizontal="left" vertical="center" wrapText="1"/>
    </xf>
    <xf numFmtId="3" fontId="3" fillId="0" borderId="0" xfId="1" applyNumberFormat="1" applyFont="1" applyFill="1" applyBorder="1" applyAlignment="1" applyProtection="1">
      <alignment wrapText="1"/>
      <protection locked="0"/>
    </xf>
    <xf numFmtId="3" fontId="3" fillId="0" borderId="2" xfId="1" applyNumberFormat="1" applyFont="1" applyFill="1" applyBorder="1" applyAlignment="1" applyProtection="1">
      <alignment wrapText="1"/>
      <protection locked="0"/>
    </xf>
    <xf numFmtId="164" fontId="4" fillId="2" borderId="1" xfId="1" applyNumberFormat="1" applyFont="1" applyFill="1" applyBorder="1" applyAlignment="1" applyProtection="1">
      <alignment wrapText="1"/>
    </xf>
    <xf numFmtId="3" fontId="3" fillId="0" borderId="2" xfId="1" applyNumberFormat="1" applyFont="1" applyFill="1" applyBorder="1" applyAlignment="1" applyProtection="1">
      <alignment wrapText="1"/>
    </xf>
    <xf numFmtId="2" fontId="3" fillId="0" borderId="1" xfId="0" applyNumberFormat="1" applyFont="1" applyBorder="1" applyAlignment="1">
      <alignment wrapText="1"/>
    </xf>
    <xf numFmtId="166" fontId="19" fillId="2" borderId="1" xfId="1" applyNumberFormat="1" applyFont="1" applyFill="1" applyBorder="1" applyAlignment="1" applyProtection="1">
      <alignment wrapText="1"/>
    </xf>
    <xf numFmtId="164" fontId="4" fillId="4" borderId="1" xfId="1" applyNumberFormat="1" applyFont="1" applyFill="1" applyBorder="1" applyAlignment="1" applyProtection="1">
      <alignment wrapText="1"/>
    </xf>
    <xf numFmtId="0" fontId="3" fillId="0" borderId="0" xfId="1" applyFont="1" applyFill="1" applyBorder="1" applyAlignment="1" applyProtection="1">
      <alignment wrapText="1"/>
    </xf>
    <xf numFmtId="0" fontId="3" fillId="0" borderId="2" xfId="1" applyFont="1" applyFill="1" applyBorder="1" applyAlignment="1" applyProtection="1">
      <alignment wrapText="1"/>
    </xf>
    <xf numFmtId="165" fontId="3" fillId="0" borderId="1" xfId="1" applyNumberFormat="1" applyFont="1" applyBorder="1" applyAlignment="1" applyProtection="1">
      <alignment wrapText="1"/>
      <protection locked="0"/>
    </xf>
    <xf numFmtId="164" fontId="3" fillId="0" borderId="1" xfId="1" applyNumberFormat="1" applyFont="1" applyBorder="1" applyAlignment="1" applyProtection="1">
      <alignment wrapText="1"/>
      <protection locked="0"/>
    </xf>
    <xf numFmtId="0" fontId="5" fillId="0" borderId="1" xfId="2" applyFont="1" applyBorder="1" applyAlignment="1" applyProtection="1">
      <alignment horizontal="left" vertical="center" wrapText="1"/>
    </xf>
    <xf numFmtId="49" fontId="5" fillId="0" borderId="1" xfId="2" applyNumberFormat="1" applyFont="1" applyFill="1" applyBorder="1" applyAlignment="1" applyProtection="1">
      <alignment horizontal="center"/>
    </xf>
    <xf numFmtId="3" fontId="5" fillId="0" borderId="1" xfId="1" applyNumberFormat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49" fontId="5" fillId="0" borderId="1" xfId="1" applyNumberFormat="1" applyFont="1" applyBorder="1" applyAlignment="1" applyProtection="1">
      <alignment horizontal="center" wrapText="1"/>
    </xf>
    <xf numFmtId="0" fontId="5" fillId="0" borderId="0" xfId="1" applyFont="1" applyFill="1" applyBorder="1" applyAlignment="1" applyProtection="1">
      <alignment wrapText="1"/>
    </xf>
    <xf numFmtId="3" fontId="5" fillId="0" borderId="4" xfId="1" applyNumberFormat="1" applyFont="1" applyBorder="1" applyAlignment="1" applyProtection="1">
      <alignment horizontal="center" vertical="center" wrapText="1"/>
    </xf>
    <xf numFmtId="14" fontId="5" fillId="0" borderId="1" xfId="1" applyNumberFormat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49" fontId="5" fillId="0" borderId="4" xfId="1" applyNumberFormat="1" applyFont="1" applyBorder="1" applyAlignment="1" applyProtection="1">
      <alignment horizontal="center" vertical="center" wrapText="1"/>
    </xf>
    <xf numFmtId="3" fontId="5" fillId="0" borderId="5" xfId="1" applyNumberFormat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wrapText="1"/>
    </xf>
    <xf numFmtId="0" fontId="5" fillId="0" borderId="5" xfId="1" applyFont="1" applyBorder="1" applyAlignment="1" applyProtection="1">
      <alignment horizontal="center" vertical="center" wrapText="1"/>
    </xf>
    <xf numFmtId="49" fontId="5" fillId="0" borderId="5" xfId="1" applyNumberFormat="1" applyFont="1" applyBorder="1" applyAlignment="1" applyProtection="1">
      <alignment horizontal="center" vertical="center" wrapText="1"/>
    </xf>
    <xf numFmtId="3" fontId="5" fillId="0" borderId="6" xfId="1" applyNumberFormat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vertical="center" wrapText="1"/>
    </xf>
    <xf numFmtId="49" fontId="5" fillId="0" borderId="6" xfId="1" applyNumberFormat="1" applyFont="1" applyBorder="1" applyAlignment="1" applyProtection="1">
      <alignment horizontal="center" vertical="center" wrapText="1"/>
    </xf>
    <xf numFmtId="0" fontId="1" fillId="0" borderId="0" xfId="3" applyFont="1"/>
    <xf numFmtId="3" fontId="20" fillId="0" borderId="0" xfId="1" applyNumberFormat="1" applyFont="1" applyBorder="1" applyAlignment="1" applyProtection="1">
      <alignment horizontal="centerContinuous"/>
      <protection locked="0"/>
    </xf>
    <xf numFmtId="0" fontId="5" fillId="0" borderId="0" xfId="1" applyFont="1" applyBorder="1" applyAlignment="1" applyProtection="1">
      <alignment wrapText="1"/>
    </xf>
    <xf numFmtId="0" fontId="20" fillId="0" borderId="0" xfId="1" applyFont="1" applyBorder="1" applyAlignment="1" applyProtection="1">
      <alignment horizontal="centerContinuous"/>
    </xf>
    <xf numFmtId="0" fontId="20" fillId="0" borderId="0" xfId="1" applyFont="1" applyBorder="1" applyAlignment="1" applyProtection="1">
      <alignment horizontal="left"/>
    </xf>
    <xf numFmtId="0" fontId="8" fillId="0" borderId="0" xfId="1" applyFont="1" applyFill="1" applyBorder="1" applyProtection="1"/>
    <xf numFmtId="0" fontId="22" fillId="0" borderId="0" xfId="4" applyFont="1" applyFill="1" applyBorder="1" applyAlignment="1">
      <alignment horizontal="center" vertical="justify" wrapText="1"/>
    </xf>
    <xf numFmtId="0" fontId="23" fillId="0" borderId="0" xfId="1" applyFont="1" applyFill="1" applyBorder="1" applyProtection="1"/>
    <xf numFmtId="3" fontId="4" fillId="0" borderId="0" xfId="1" applyNumberFormat="1" applyFont="1" applyBorder="1" applyAlignment="1" applyProtection="1">
      <alignment horizontal="centerContinuous"/>
    </xf>
    <xf numFmtId="0" fontId="4" fillId="0" borderId="0" xfId="1" applyFont="1" applyBorder="1" applyAlignment="1" applyProtection="1">
      <alignment horizontal="centerContinuous"/>
    </xf>
    <xf numFmtId="0" fontId="4" fillId="0" borderId="0" xfId="1" applyFont="1" applyBorder="1" applyAlignment="1" applyProtection="1">
      <alignment horizontal="left"/>
    </xf>
    <xf numFmtId="49" fontId="23" fillId="0" borderId="0" xfId="1" applyNumberFormat="1" applyFont="1" applyProtection="1"/>
  </cellXfs>
  <cellStyles count="5">
    <cellStyle name="Обычный" xfId="0" builtinId="0"/>
    <cellStyle name="Обычный 2" xfId="3"/>
    <cellStyle name="Обычный_SVIRK_~1" xfId="1"/>
    <cellStyle name="Обычный_ZV1PIV98" xfId="2"/>
    <cellStyle name="Обычный_фактичні щоденні надходження район_січень-червень 2014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289"/>
  <sheetViews>
    <sheetView tabSelected="1" view="pageBreakPreview" zoomScale="86" zoomScaleNormal="70" zoomScaleSheetLayoutView="86" workbookViewId="0">
      <pane xSplit="3" ySplit="8" topLeftCell="D105" activePane="bottomRight" state="frozen"/>
      <selection pane="topRight" activeCell="C1" sqref="C1"/>
      <selection pane="bottomLeft" activeCell="A9" sqref="A9"/>
      <selection pane="bottomRight" activeCell="F110" sqref="F110"/>
    </sheetView>
  </sheetViews>
  <sheetFormatPr defaultColWidth="9.109375" defaultRowHeight="13.2" x14ac:dyDescent="0.25"/>
  <cols>
    <col min="1" max="1" width="9.109375" style="1"/>
    <col min="2" max="2" width="22" style="1" customWidth="1"/>
    <col min="3" max="3" width="47.33203125" style="2" customWidth="1"/>
    <col min="4" max="4" width="23.44140625" style="2" customWidth="1"/>
    <col min="5" max="5" width="23.88671875" style="2" customWidth="1"/>
    <col min="6" max="6" width="23.88671875" style="1" customWidth="1"/>
    <col min="7" max="7" width="21" style="1" customWidth="1"/>
    <col min="8" max="8" width="22.6640625" style="1" customWidth="1"/>
    <col min="9" max="9" width="13.6640625" style="1" bestFit="1" customWidth="1"/>
    <col min="10" max="18" width="13.33203125" style="1" bestFit="1" customWidth="1"/>
    <col min="19" max="19" width="8.5546875" style="1" customWidth="1"/>
    <col min="20" max="20" width="13.33203125" style="1" bestFit="1" customWidth="1"/>
    <col min="21" max="21" width="13.88671875" style="1" bestFit="1" customWidth="1"/>
    <col min="22" max="22" width="15.109375" style="1" bestFit="1" customWidth="1"/>
    <col min="23" max="16384" width="9.109375" style="1"/>
  </cols>
  <sheetData>
    <row r="1" spans="2:33" s="1" customFormat="1" ht="22.8" x14ac:dyDescent="0.4">
      <c r="B1" s="123"/>
      <c r="C1" s="122"/>
      <c r="D1" s="122"/>
      <c r="E1" s="122"/>
      <c r="F1" s="121"/>
      <c r="G1" s="120"/>
      <c r="H1" s="120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2:33" s="1" customFormat="1" ht="23.4" customHeight="1" x14ac:dyDescent="0.3">
      <c r="B2" s="118" t="s">
        <v>173</v>
      </c>
      <c r="C2" s="118"/>
      <c r="D2" s="118"/>
      <c r="E2" s="118"/>
      <c r="F2" s="118"/>
      <c r="G2" s="118"/>
      <c r="H2" s="11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s="1" customFormat="1" ht="57.6" customHeight="1" x14ac:dyDescent="0.4">
      <c r="B3" s="118"/>
      <c r="C3" s="118"/>
      <c r="D3" s="118"/>
      <c r="E3" s="118"/>
      <c r="F3" s="118"/>
      <c r="G3" s="118"/>
      <c r="H3" s="118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</row>
    <row r="4" spans="2:33" s="1" customFormat="1" ht="13.2" customHeight="1" x14ac:dyDescent="0.3">
      <c r="B4" s="112"/>
      <c r="C4" s="116"/>
      <c r="D4" s="116"/>
      <c r="E4" s="116"/>
      <c r="F4" s="115"/>
      <c r="G4" s="114"/>
      <c r="H4" s="113" t="s">
        <v>172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</row>
    <row r="5" spans="2:33" s="12" customFormat="1" ht="15.6" customHeight="1" x14ac:dyDescent="0.3">
      <c r="B5" s="111" t="s">
        <v>171</v>
      </c>
      <c r="C5" s="110" t="s">
        <v>170</v>
      </c>
      <c r="D5" s="110" t="s">
        <v>169</v>
      </c>
      <c r="E5" s="110" t="s">
        <v>168</v>
      </c>
      <c r="F5" s="109" t="s">
        <v>167</v>
      </c>
      <c r="G5" s="108" t="s">
        <v>166</v>
      </c>
      <c r="H5" s="108" t="s">
        <v>165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2:33" s="12" customFormat="1" ht="27" customHeight="1" x14ac:dyDescent="0.3">
      <c r="B6" s="107"/>
      <c r="C6" s="106"/>
      <c r="D6" s="106"/>
      <c r="E6" s="106"/>
      <c r="F6" s="105"/>
      <c r="G6" s="104"/>
      <c r="H6" s="104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2:33" s="12" customFormat="1" ht="77.25" customHeight="1" x14ac:dyDescent="0.3">
      <c r="B7" s="103"/>
      <c r="C7" s="102"/>
      <c r="D7" s="102"/>
      <c r="E7" s="102"/>
      <c r="F7" s="101" t="s">
        <v>164</v>
      </c>
      <c r="G7" s="100"/>
      <c r="H7" s="100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2:33" s="19" customFormat="1" ht="15.6" x14ac:dyDescent="0.3">
      <c r="B8" s="98">
        <v>1</v>
      </c>
      <c r="C8" s="97">
        <v>2</v>
      </c>
      <c r="D8" s="97">
        <v>4</v>
      </c>
      <c r="E8" s="97">
        <v>5</v>
      </c>
      <c r="F8" s="97">
        <v>6</v>
      </c>
      <c r="G8" s="96">
        <v>7</v>
      </c>
      <c r="H8" s="96">
        <v>8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</row>
    <row r="9" spans="2:33" s="19" customFormat="1" ht="15.6" x14ac:dyDescent="0.3">
      <c r="B9" s="95"/>
      <c r="C9" s="94" t="s">
        <v>163</v>
      </c>
      <c r="D9" s="94"/>
      <c r="E9" s="94"/>
      <c r="F9" s="92"/>
      <c r="G9" s="93"/>
      <c r="H9" s="92"/>
      <c r="I9" s="91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</row>
    <row r="10" spans="2:33" s="12" customFormat="1" ht="20.399999999999999" x14ac:dyDescent="0.35">
      <c r="B10" s="33">
        <v>10000000</v>
      </c>
      <c r="C10" s="32" t="s">
        <v>162</v>
      </c>
      <c r="D10" s="31">
        <f>D11+D29+D41+D43</f>
        <v>6135206.1990600005</v>
      </c>
      <c r="E10" s="31">
        <f>E11+E29+E41+E43</f>
        <v>396939.56276</v>
      </c>
      <c r="F10" s="31">
        <f>F11+F29+F41+F43</f>
        <v>505818.29624</v>
      </c>
      <c r="G10" s="89">
        <f>F10/E10*100</f>
        <v>127.42954940619786</v>
      </c>
      <c r="H10" s="31">
        <f>F10-E10</f>
        <v>108878.73348</v>
      </c>
      <c r="I10" s="4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2:33" s="12" customFormat="1" ht="51.75" customHeight="1" x14ac:dyDescent="0.35">
      <c r="B11" s="30">
        <v>11000000</v>
      </c>
      <c r="C11" s="29" t="s">
        <v>161</v>
      </c>
      <c r="D11" s="22">
        <f>D12+D18</f>
        <v>3967087.9229999995</v>
      </c>
      <c r="E11" s="22">
        <f>E12+E18</f>
        <v>207762.23676999999</v>
      </c>
      <c r="F11" s="22">
        <f>F12+F18</f>
        <v>263909.42323999997</v>
      </c>
      <c r="G11" s="23">
        <f>F11/E11*100</f>
        <v>127.0247314155348</v>
      </c>
      <c r="H11" s="22">
        <f>F11-E11</f>
        <v>56147.186469999986</v>
      </c>
      <c r="I11" s="4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2:33" s="56" customFormat="1" ht="32.25" customHeight="1" x14ac:dyDescent="0.35">
      <c r="B12" s="30">
        <v>11010000</v>
      </c>
      <c r="C12" s="29" t="s">
        <v>160</v>
      </c>
      <c r="D12" s="88">
        <f>D13+D14+D15+D16+D17</f>
        <v>3362830.5417599995</v>
      </c>
      <c r="E12" s="88">
        <f>E13+E14+E15+E16+E17</f>
        <v>196185.39575</v>
      </c>
      <c r="F12" s="88">
        <f>F13+F14+F15+F16+F17</f>
        <v>247219.29603999999</v>
      </c>
      <c r="G12" s="23">
        <f>F12/E12*100</f>
        <v>126.01309852596405</v>
      </c>
      <c r="H12" s="22">
        <f>F12-E12</f>
        <v>51033.90028999999</v>
      </c>
      <c r="I12" s="4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2:33" s="37" customFormat="1" ht="72.75" customHeight="1" x14ac:dyDescent="0.4">
      <c r="B13" s="28" t="s">
        <v>159</v>
      </c>
      <c r="C13" s="27" t="s">
        <v>158</v>
      </c>
      <c r="D13" s="26">
        <f>7370326.85291-4422196.1116</f>
        <v>2948130.7413099995</v>
      </c>
      <c r="E13" s="34">
        <f>446758.07613-268054.84563</f>
        <v>178703.23050000001</v>
      </c>
      <c r="F13" s="34">
        <f>559165.22097-335499.13267</f>
        <v>223666.0883</v>
      </c>
      <c r="G13" s="35">
        <f>F13/E13*100</f>
        <v>125.16062953881519</v>
      </c>
      <c r="H13" s="34">
        <f>F13-E13</f>
        <v>44962.857799999998</v>
      </c>
      <c r="I13" s="58"/>
      <c r="J13" s="2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</row>
    <row r="14" spans="2:33" s="19" customFormat="1" ht="115.5" customHeight="1" x14ac:dyDescent="0.4">
      <c r="B14" s="28" t="s">
        <v>157</v>
      </c>
      <c r="C14" s="27" t="s">
        <v>156</v>
      </c>
      <c r="D14" s="26">
        <f>114771.11214-68862.66731</f>
        <v>45908.444829999993</v>
      </c>
      <c r="E14" s="34">
        <f>8376.38364-5025.83016</f>
        <v>3350.5534799999996</v>
      </c>
      <c r="F14" s="34">
        <f>8586.02987-5151.61791</f>
        <v>3434.4119600000004</v>
      </c>
      <c r="G14" s="35">
        <f>F14/E14*100</f>
        <v>102.50282469748851</v>
      </c>
      <c r="H14" s="34">
        <f>F14-E14</f>
        <v>83.858480000000782</v>
      </c>
      <c r="I14" s="86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2:33" s="19" customFormat="1" ht="46.8" x14ac:dyDescent="0.4">
      <c r="B15" s="28" t="s">
        <v>155</v>
      </c>
      <c r="C15" s="27" t="s">
        <v>154</v>
      </c>
      <c r="D15" s="26">
        <f>703651.00199-422190.60144</f>
        <v>281460.40055000002</v>
      </c>
      <c r="E15" s="34">
        <f>29422.16456-17653.29876</f>
        <v>11768.8658</v>
      </c>
      <c r="F15" s="34">
        <f>43981.99254-26389.1956</f>
        <v>17592.79694</v>
      </c>
      <c r="G15" s="35">
        <f>F15/E15*100</f>
        <v>149.48591681621522</v>
      </c>
      <c r="H15" s="34">
        <f>F15-E15</f>
        <v>5823.9311400000006</v>
      </c>
      <c r="I15" s="86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2:33" s="19" customFormat="1" ht="46.8" x14ac:dyDescent="0.4">
      <c r="B16" s="28" t="s">
        <v>153</v>
      </c>
      <c r="C16" s="27" t="s">
        <v>152</v>
      </c>
      <c r="D16" s="26">
        <f>133376.271-80025.7628+84951.11736-50970.67049</f>
        <v>87330.955070000025</v>
      </c>
      <c r="E16" s="26">
        <f>3182.6841+2724.18079-1634.50847-1909.61045</f>
        <v>2362.7459699999999</v>
      </c>
      <c r="F16" s="26">
        <f>1776.27157+4538.72548-1065.76292-2723.23529</f>
        <v>2525.9988399999997</v>
      </c>
      <c r="G16" s="35">
        <f>F16/E16*100</f>
        <v>106.90945501856046</v>
      </c>
      <c r="H16" s="34">
        <f>F16-E16</f>
        <v>163.2528699999998</v>
      </c>
      <c r="I16" s="86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2:33" s="19" customFormat="1" ht="78" x14ac:dyDescent="0.4">
      <c r="B17" s="28" t="s">
        <v>151</v>
      </c>
      <c r="C17" s="27" t="s">
        <v>150</v>
      </c>
      <c r="D17" s="26">
        <v>0</v>
      </c>
      <c r="E17" s="34">
        <v>0</v>
      </c>
      <c r="F17" s="34">
        <v>0</v>
      </c>
      <c r="G17" s="35">
        <v>0</v>
      </c>
      <c r="H17" s="34">
        <f>F17-E17</f>
        <v>0</v>
      </c>
      <c r="I17" s="86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2:33" s="56" customFormat="1" ht="40.5" customHeight="1" x14ac:dyDescent="0.35">
      <c r="B18" s="30">
        <v>11020000</v>
      </c>
      <c r="C18" s="29" t="s">
        <v>149</v>
      </c>
      <c r="D18" s="11">
        <f>D19+D20+D21+D22+D23+D24+D25+D26+D27+D28</f>
        <v>604257.38124000002</v>
      </c>
      <c r="E18" s="11">
        <f>E19+E20+E21+E22+E23+E24+E25+E26+E27+E28</f>
        <v>11576.84102</v>
      </c>
      <c r="F18" s="11">
        <f>F19+F20+F21+F22+F23+F24+F25+F26+F27+F28</f>
        <v>16690.127199999995</v>
      </c>
      <c r="G18" s="23">
        <f>F18/E18*100</f>
        <v>144.16823355495984</v>
      </c>
      <c r="H18" s="22">
        <f>F18-E18</f>
        <v>5113.2861799999955</v>
      </c>
      <c r="I18" s="4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2:33" s="19" customFormat="1" ht="31.2" x14ac:dyDescent="0.4">
      <c r="B19" s="28">
        <v>11020200</v>
      </c>
      <c r="C19" s="27" t="s">
        <v>147</v>
      </c>
      <c r="D19" s="26">
        <v>1838.2405799999999</v>
      </c>
      <c r="E19" s="34">
        <v>0</v>
      </c>
      <c r="F19" s="34">
        <v>19.71</v>
      </c>
      <c r="G19" s="35">
        <v>0</v>
      </c>
      <c r="H19" s="34">
        <f>F19-E19</f>
        <v>19.71</v>
      </c>
      <c r="I19" s="86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2:33" s="19" customFormat="1" ht="31.2" x14ac:dyDescent="0.4">
      <c r="B20" s="28" t="s">
        <v>148</v>
      </c>
      <c r="C20" s="27" t="s">
        <v>147</v>
      </c>
      <c r="D20" s="26">
        <v>475.78618999999998</v>
      </c>
      <c r="E20" s="34">
        <v>0</v>
      </c>
      <c r="F20" s="34">
        <v>0</v>
      </c>
      <c r="G20" s="35">
        <v>0</v>
      </c>
      <c r="H20" s="34">
        <f>F20-E20</f>
        <v>0</v>
      </c>
      <c r="I20" s="86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2:33" s="19" customFormat="1" ht="31.2" x14ac:dyDescent="0.4">
      <c r="B21" s="28" t="s">
        <v>146</v>
      </c>
      <c r="C21" s="27" t="s">
        <v>145</v>
      </c>
      <c r="D21" s="26">
        <f>1324687.87182-1192219.08461</f>
        <v>132468.78720999998</v>
      </c>
      <c r="E21" s="34">
        <f>1433.771-1290.3939</f>
        <v>143.37709999999993</v>
      </c>
      <c r="F21" s="34">
        <f>-3639.95868-(-3275.96281)</f>
        <v>-363.9958700000002</v>
      </c>
      <c r="G21" s="35">
        <f>F21/E21*100</f>
        <v>-253.87308712479216</v>
      </c>
      <c r="H21" s="34">
        <f>F21-E21</f>
        <v>-507.37297000000012</v>
      </c>
      <c r="I21" s="86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2:33" s="19" customFormat="1" ht="36.75" customHeight="1" x14ac:dyDescent="0.4">
      <c r="B22" s="28" t="s">
        <v>144</v>
      </c>
      <c r="C22" s="27" t="s">
        <v>143</v>
      </c>
      <c r="D22" s="26">
        <f>646307.07484-581676.36691</f>
        <v>64630.707930000033</v>
      </c>
      <c r="E22" s="34">
        <f>38541.02958-34686.92659</f>
        <v>3854.1029899999994</v>
      </c>
      <c r="F22" s="34">
        <f>56829.94733-51146.95252</f>
        <v>5682.9948100000038</v>
      </c>
      <c r="G22" s="35">
        <f>F22/E22*100</f>
        <v>147.45311229993894</v>
      </c>
      <c r="H22" s="34">
        <f>F22-E22</f>
        <v>1828.8918200000044</v>
      </c>
      <c r="I22" s="86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2:33" s="19" customFormat="1" ht="73.5" customHeight="1" x14ac:dyDescent="0.4">
      <c r="B23" s="28" t="s">
        <v>142</v>
      </c>
      <c r="C23" s="27" t="s">
        <v>141</v>
      </c>
      <c r="D23" s="26">
        <f>649426.71437-584484.04293</f>
        <v>64942.671439999947</v>
      </c>
      <c r="E23" s="34">
        <v>0</v>
      </c>
      <c r="F23" s="34">
        <v>0</v>
      </c>
      <c r="G23" s="35">
        <v>0</v>
      </c>
      <c r="H23" s="34">
        <f>F23-E23</f>
        <v>0</v>
      </c>
      <c r="I23" s="86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2:33" s="19" customFormat="1" ht="71.25" customHeight="1" x14ac:dyDescent="0.4">
      <c r="B24" s="28" t="s">
        <v>140</v>
      </c>
      <c r="C24" s="27" t="s">
        <v>139</v>
      </c>
      <c r="D24" s="26">
        <f>95857.031-86271.3279</f>
        <v>9585.7030999999988</v>
      </c>
      <c r="E24" s="34">
        <v>0</v>
      </c>
      <c r="F24" s="34">
        <v>0</v>
      </c>
      <c r="G24" s="35">
        <v>0</v>
      </c>
      <c r="H24" s="34">
        <f>F24-E24</f>
        <v>0</v>
      </c>
      <c r="I24" s="86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2:33" s="19" customFormat="1" ht="46.8" x14ac:dyDescent="0.4">
      <c r="B25" s="28" t="s">
        <v>138</v>
      </c>
      <c r="C25" s="27" t="s">
        <v>137</v>
      </c>
      <c r="D25" s="26">
        <v>0</v>
      </c>
      <c r="E25" s="34">
        <v>0</v>
      </c>
      <c r="F25" s="34">
        <v>0</v>
      </c>
      <c r="G25" s="35">
        <v>0</v>
      </c>
      <c r="H25" s="34">
        <f>F25-E25</f>
        <v>0</v>
      </c>
      <c r="I25" s="86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</row>
    <row r="26" spans="2:33" s="19" customFormat="1" ht="33.75" customHeight="1" x14ac:dyDescent="0.4">
      <c r="B26" s="28" t="s">
        <v>136</v>
      </c>
      <c r="C26" s="27" t="s">
        <v>135</v>
      </c>
      <c r="D26" s="26">
        <f>2922904.99107-2630614.49184</f>
        <v>292290.49923000019</v>
      </c>
      <c r="E26" s="34">
        <f>-15082.18797-(-13573.9692)</f>
        <v>-1508.2187700000013</v>
      </c>
      <c r="F26" s="34">
        <f>16375.13702-14737.62331</f>
        <v>1637.5137099999993</v>
      </c>
      <c r="G26" s="35">
        <f>F26/E26*100</f>
        <v>-108.57269134768811</v>
      </c>
      <c r="H26" s="34">
        <f>F26-E26</f>
        <v>3145.7324800000006</v>
      </c>
      <c r="I26" s="86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2:33" s="19" customFormat="1" ht="25.5" customHeight="1" x14ac:dyDescent="0.4">
      <c r="B27" s="28" t="s">
        <v>134</v>
      </c>
      <c r="C27" s="27" t="s">
        <v>133</v>
      </c>
      <c r="D27" s="26">
        <v>0</v>
      </c>
      <c r="E27" s="34">
        <v>0</v>
      </c>
      <c r="F27" s="34">
        <v>0</v>
      </c>
      <c r="G27" s="35">
        <v>0</v>
      </c>
      <c r="H27" s="34">
        <f>F27-E27</f>
        <v>0</v>
      </c>
      <c r="I27" s="86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</row>
    <row r="28" spans="2:33" s="19" customFormat="1" ht="84" customHeight="1" x14ac:dyDescent="0.4">
      <c r="B28" s="28" t="s">
        <v>132</v>
      </c>
      <c r="C28" s="87" t="s">
        <v>131</v>
      </c>
      <c r="D28" s="26">
        <f>380249.85557-342224.87001</f>
        <v>38024.985560000001</v>
      </c>
      <c r="E28" s="34">
        <f>90875.797-81788.2173</f>
        <v>9087.579700000002</v>
      </c>
      <c r="F28" s="34">
        <f>97138.14554-87424.24099</f>
        <v>9713.904549999992</v>
      </c>
      <c r="G28" s="35">
        <f>F28/E28*100</f>
        <v>106.89209746353026</v>
      </c>
      <c r="H28" s="34">
        <f>F28-E28</f>
        <v>626.32484999998996</v>
      </c>
      <c r="I28" s="86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2:33" s="12" customFormat="1" ht="31.2" x14ac:dyDescent="0.35">
      <c r="B29" s="30">
        <v>13000000</v>
      </c>
      <c r="C29" s="29" t="s">
        <v>130</v>
      </c>
      <c r="D29" s="11">
        <f>D30+D31+D39+D40+D36</f>
        <v>-8829.8944200000005</v>
      </c>
      <c r="E29" s="11">
        <f>E31+E36+E40+E30+E39</f>
        <v>100.80851</v>
      </c>
      <c r="F29" s="11">
        <f>F31+F36+F40+F30+F39</f>
        <v>75.760069999999999</v>
      </c>
      <c r="G29" s="85">
        <f>F29/E29*100</f>
        <v>75.152454886993169</v>
      </c>
      <c r="H29" s="11">
        <f>F29-E29</f>
        <v>-25.048439999999999</v>
      </c>
      <c r="I29" s="4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>
        <f>T31+T36+T40</f>
        <v>0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2:33" s="12" customFormat="1" ht="31.2" x14ac:dyDescent="0.35">
      <c r="B30" s="30" t="s">
        <v>129</v>
      </c>
      <c r="C30" s="29" t="s">
        <v>128</v>
      </c>
      <c r="D30" s="11">
        <v>69.982740000000007</v>
      </c>
      <c r="E30" s="11">
        <v>59.064990000000002</v>
      </c>
      <c r="F30" s="11">
        <v>10</v>
      </c>
      <c r="G30" s="23">
        <f>F30/E30*100</f>
        <v>16.930503162702642</v>
      </c>
      <c r="H30" s="22">
        <f>F30-E30</f>
        <v>-49.064990000000002</v>
      </c>
      <c r="I30" s="4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2:33" s="37" customFormat="1" ht="32.4" x14ac:dyDescent="0.35">
      <c r="B31" s="43">
        <v>13020000</v>
      </c>
      <c r="C31" s="42" t="s">
        <v>127</v>
      </c>
      <c r="D31" s="11">
        <f>D32+D33+D34+D35</f>
        <v>-9266.3067200000005</v>
      </c>
      <c r="E31" s="11">
        <f>E32+E33+E34+E35</f>
        <v>18.104479999999999</v>
      </c>
      <c r="F31" s="11">
        <f>F32+F33+F34+F35</f>
        <v>34.534730000000003</v>
      </c>
      <c r="G31" s="23">
        <f>F31/E31*100</f>
        <v>190.75239940611388</v>
      </c>
      <c r="H31" s="22">
        <f>F31-E31</f>
        <v>16.430250000000004</v>
      </c>
      <c r="I31" s="5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>
        <f>T32+T33</f>
        <v>0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2:33" s="37" customFormat="1" ht="62.4" x14ac:dyDescent="0.4">
      <c r="B32" s="28" t="s">
        <v>126</v>
      </c>
      <c r="C32" s="27" t="s">
        <v>125</v>
      </c>
      <c r="D32" s="26">
        <v>980.14113999999995</v>
      </c>
      <c r="E32" s="34">
        <v>18.09244</v>
      </c>
      <c r="F32" s="34">
        <v>34.534730000000003</v>
      </c>
      <c r="G32" s="35">
        <f>F32/E32*100</f>
        <v>190.87933965789028</v>
      </c>
      <c r="H32" s="34">
        <f>F32-E32</f>
        <v>16.442290000000003</v>
      </c>
      <c r="I32" s="40"/>
      <c r="J32" s="20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2:33" s="19" customFormat="1" ht="31.2" x14ac:dyDescent="0.4">
      <c r="B33" s="28">
        <v>13020200</v>
      </c>
      <c r="C33" s="27" t="s">
        <v>124</v>
      </c>
      <c r="D33" s="71">
        <v>1.413E-2</v>
      </c>
      <c r="E33" s="63">
        <v>1.204E-2</v>
      </c>
      <c r="F33" s="71">
        <v>0</v>
      </c>
      <c r="G33" s="35">
        <f>F33/E33*100</f>
        <v>0</v>
      </c>
      <c r="H33" s="34">
        <f>F33-E33</f>
        <v>-1.204E-2</v>
      </c>
      <c r="I33" s="84"/>
      <c r="J33" s="20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</row>
    <row r="34" spans="2:33" s="19" customFormat="1" ht="46.8" x14ac:dyDescent="0.4">
      <c r="B34" s="28" t="s">
        <v>123</v>
      </c>
      <c r="C34" s="27" t="s">
        <v>122</v>
      </c>
      <c r="D34" s="26">
        <v>-10264.448189999999</v>
      </c>
      <c r="E34" s="34">
        <v>0</v>
      </c>
      <c r="F34" s="34">
        <v>0</v>
      </c>
      <c r="G34" s="35">
        <v>0</v>
      </c>
      <c r="H34" s="34">
        <f>F34-E34</f>
        <v>0</v>
      </c>
      <c r="I34" s="84"/>
      <c r="J34" s="20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</row>
    <row r="35" spans="2:33" s="19" customFormat="1" ht="46.8" x14ac:dyDescent="0.4">
      <c r="B35" s="28" t="s">
        <v>121</v>
      </c>
      <c r="C35" s="27" t="s">
        <v>120</v>
      </c>
      <c r="D35" s="71">
        <v>17.9862</v>
      </c>
      <c r="E35" s="61">
        <v>0</v>
      </c>
      <c r="F35" s="62">
        <v>0</v>
      </c>
      <c r="G35" s="35">
        <v>0</v>
      </c>
      <c r="H35" s="34">
        <f>F35-E35</f>
        <v>0</v>
      </c>
      <c r="I35" s="84"/>
      <c r="J35" s="20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</row>
    <row r="36" spans="2:33" s="37" customFormat="1" ht="20.399999999999999" x14ac:dyDescent="0.35">
      <c r="B36" s="43">
        <v>13030000</v>
      </c>
      <c r="C36" s="42" t="s">
        <v>119</v>
      </c>
      <c r="D36" s="41">
        <f>D37+D38</f>
        <v>274.22032999999999</v>
      </c>
      <c r="E36" s="41">
        <f>E37+E38</f>
        <v>6.1322399999999995</v>
      </c>
      <c r="F36" s="41">
        <f>F37+F38</f>
        <v>23.2179</v>
      </c>
      <c r="G36" s="23">
        <f>F36/E36*100</f>
        <v>378.62021055927369</v>
      </c>
      <c r="H36" s="22">
        <f>F36-E36</f>
        <v>17.085660000000001</v>
      </c>
      <c r="I36" s="40"/>
      <c r="J36" s="7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2:33" s="37" customFormat="1" ht="46.8" x14ac:dyDescent="0.4">
      <c r="B37" s="28" t="s">
        <v>118</v>
      </c>
      <c r="C37" s="27" t="s">
        <v>117</v>
      </c>
      <c r="D37" s="26">
        <f>914.06737-639.84704</f>
        <v>274.22032999999999</v>
      </c>
      <c r="E37" s="26">
        <f>20.44078-14.30854</f>
        <v>6.1322399999999995</v>
      </c>
      <c r="F37" s="26">
        <f>77.39299-54.17509</f>
        <v>23.2179</v>
      </c>
      <c r="G37" s="35">
        <f>F37/E37*100</f>
        <v>378.62021055927369</v>
      </c>
      <c r="H37" s="34">
        <f>F37-E37</f>
        <v>17.085660000000001</v>
      </c>
      <c r="I37" s="40"/>
      <c r="J37" s="20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2:33" s="19" customFormat="1" ht="46.8" x14ac:dyDescent="0.4">
      <c r="B38" s="28" t="s">
        <v>116</v>
      </c>
      <c r="C38" s="82" t="s">
        <v>115</v>
      </c>
      <c r="D38" s="26">
        <v>0</v>
      </c>
      <c r="E38" s="26">
        <v>0</v>
      </c>
      <c r="F38" s="26">
        <v>0</v>
      </c>
      <c r="G38" s="35">
        <v>0</v>
      </c>
      <c r="H38" s="34">
        <f>F38-E38</f>
        <v>0</v>
      </c>
      <c r="I38" s="21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2:33" s="19" customFormat="1" ht="48" x14ac:dyDescent="0.4">
      <c r="B39" s="30" t="s">
        <v>114</v>
      </c>
      <c r="C39" s="81" t="s">
        <v>113</v>
      </c>
      <c r="D39" s="11">
        <v>62.535800000000002</v>
      </c>
      <c r="E39" s="26">
        <v>0</v>
      </c>
      <c r="F39" s="26">
        <v>0</v>
      </c>
      <c r="G39" s="35">
        <v>0</v>
      </c>
      <c r="H39" s="34">
        <f>F39-E39</f>
        <v>0</v>
      </c>
      <c r="I39" s="21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2:33" s="76" customFormat="1" ht="32.4" x14ac:dyDescent="0.35">
      <c r="B40" s="43" t="s">
        <v>112</v>
      </c>
      <c r="C40" s="42" t="s">
        <v>111</v>
      </c>
      <c r="D40" s="41">
        <v>29.67343</v>
      </c>
      <c r="E40" s="80">
        <v>17.506799999999998</v>
      </c>
      <c r="F40" s="80">
        <v>8.0074400000000008</v>
      </c>
      <c r="G40" s="23">
        <f>F40/E40*100</f>
        <v>45.739027120890171</v>
      </c>
      <c r="H40" s="22">
        <f>F40-E40</f>
        <v>-9.4993599999999976</v>
      </c>
      <c r="I40" s="79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</row>
    <row r="41" spans="2:33" s="12" customFormat="1" ht="20.399999999999999" x14ac:dyDescent="0.35">
      <c r="B41" s="30">
        <v>14000000</v>
      </c>
      <c r="C41" s="29" t="s">
        <v>110</v>
      </c>
      <c r="D41" s="11">
        <f>D42</f>
        <v>167178.50479000001</v>
      </c>
      <c r="E41" s="11">
        <f>E42</f>
        <v>16840.97855</v>
      </c>
      <c r="F41" s="11">
        <f>F42</f>
        <v>21198.68736</v>
      </c>
      <c r="G41" s="23">
        <f>F41/E41*100</f>
        <v>125.87562710244056</v>
      </c>
      <c r="H41" s="22">
        <f>F41-E41</f>
        <v>4357.7088100000001</v>
      </c>
      <c r="I41" s="15"/>
      <c r="J41" s="14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2:33" s="19" customFormat="1" ht="46.8" x14ac:dyDescent="0.4">
      <c r="B42" s="70">
        <v>14040000</v>
      </c>
      <c r="C42" s="24" t="s">
        <v>109</v>
      </c>
      <c r="D42" s="75">
        <v>167178.50479000001</v>
      </c>
      <c r="E42" s="74">
        <v>16840.97855</v>
      </c>
      <c r="F42" s="73">
        <v>21198.68736</v>
      </c>
      <c r="G42" s="35">
        <f>F42/E42*100</f>
        <v>125.87562710244056</v>
      </c>
      <c r="H42" s="34">
        <f>F42-E42</f>
        <v>4357.7088100000001</v>
      </c>
      <c r="I42" s="21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3" s="12" customFormat="1" ht="20.399999999999999" x14ac:dyDescent="0.35">
      <c r="B43" s="30" t="s">
        <v>108</v>
      </c>
      <c r="C43" s="72" t="s">
        <v>107</v>
      </c>
      <c r="D43" s="22">
        <f>D44+D55+D57+D68+D60</f>
        <v>2009769.6656900002</v>
      </c>
      <c r="E43" s="22">
        <f>E44+E55+E57+E68+E60</f>
        <v>172235.53893000001</v>
      </c>
      <c r="F43" s="22">
        <f>F44+F55+F57+F68+F60</f>
        <v>220634.42557000002</v>
      </c>
      <c r="G43" s="23">
        <f>F43/E43*100</f>
        <v>128.1004065366964</v>
      </c>
      <c r="H43" s="22">
        <f>F43-E43</f>
        <v>48398.886640000012</v>
      </c>
      <c r="I43" s="15"/>
      <c r="J43" s="14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2:33" s="51" customFormat="1" ht="20.399999999999999" x14ac:dyDescent="0.35">
      <c r="B44" s="43" t="s">
        <v>106</v>
      </c>
      <c r="C44" s="66" t="s">
        <v>105</v>
      </c>
      <c r="D44" s="41">
        <f>D45+D46+D47+D48+D49+D50+D51+D52+D53+D54</f>
        <v>1021696.5316900001</v>
      </c>
      <c r="E44" s="41">
        <f>E45+E46+E47+E48+E49+E50+E51+E52+E53+E54</f>
        <v>92760.854990000007</v>
      </c>
      <c r="F44" s="41">
        <f>F45+F46+F47+F48+F49+F50+F51+F52+F53+F54</f>
        <v>107118.47117000002</v>
      </c>
      <c r="G44" s="23">
        <f>F44/E44*100</f>
        <v>115.47809814985838</v>
      </c>
      <c r="H44" s="22">
        <f>F44-E44</f>
        <v>14357.616180000012</v>
      </c>
      <c r="I44" s="58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>
        <f>T45+T46+T47+T48+T49+T50+T51+T52+T53+T54</f>
        <v>0</v>
      </c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2:33" s="19" customFormat="1" ht="62.4" x14ac:dyDescent="0.4">
      <c r="B45" s="70">
        <v>18010100</v>
      </c>
      <c r="C45" s="24" t="s">
        <v>104</v>
      </c>
      <c r="D45" s="26">
        <v>7368.4541900000004</v>
      </c>
      <c r="E45" s="34">
        <v>1774.6507200000001</v>
      </c>
      <c r="F45" s="34">
        <v>1943.23343</v>
      </c>
      <c r="G45" s="35">
        <f>F45/E45*100</f>
        <v>109.49948674970813</v>
      </c>
      <c r="H45" s="34">
        <f>F45-E45</f>
        <v>168.58270999999991</v>
      </c>
      <c r="I45" s="21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2:33" s="19" customFormat="1" ht="62.4" x14ac:dyDescent="0.4">
      <c r="B46" s="70">
        <v>18010200</v>
      </c>
      <c r="C46" s="24" t="s">
        <v>103</v>
      </c>
      <c r="D46" s="71">
        <v>25317.005580000001</v>
      </c>
      <c r="E46" s="61">
        <v>1043.36779</v>
      </c>
      <c r="F46" s="62">
        <v>1277.2871299999999</v>
      </c>
      <c r="G46" s="35">
        <f>F46/E46*100</f>
        <v>122.41964360429411</v>
      </c>
      <c r="H46" s="34">
        <f>F46-E46</f>
        <v>233.91933999999992</v>
      </c>
      <c r="I46" s="21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2:33" s="19" customFormat="1" ht="62.4" x14ac:dyDescent="0.4">
      <c r="B47" s="70">
        <v>18010300</v>
      </c>
      <c r="C47" s="24" t="s">
        <v>102</v>
      </c>
      <c r="D47" s="26">
        <v>13059.397929999999</v>
      </c>
      <c r="E47" s="34">
        <v>410.95931999999999</v>
      </c>
      <c r="F47" s="34">
        <v>568.27107999999998</v>
      </c>
      <c r="G47" s="35">
        <f>F47/E47*100</f>
        <v>138.27915619482727</v>
      </c>
      <c r="H47" s="34">
        <f>F47-E47</f>
        <v>157.31175999999999</v>
      </c>
      <c r="I47" s="21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2:33" s="19" customFormat="1" ht="62.4" x14ac:dyDescent="0.4">
      <c r="B48" s="70">
        <v>18010400</v>
      </c>
      <c r="C48" s="24" t="s">
        <v>101</v>
      </c>
      <c r="D48" s="26">
        <v>225066.86032000001</v>
      </c>
      <c r="E48" s="34">
        <v>34946.041929999999</v>
      </c>
      <c r="F48" s="34">
        <v>50676.894500000002</v>
      </c>
      <c r="G48" s="35">
        <f>F48/E48*100</f>
        <v>145.01469036610865</v>
      </c>
      <c r="H48" s="34">
        <f>F48-E48</f>
        <v>15730.852570000003</v>
      </c>
      <c r="I48" s="21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2:33" s="19" customFormat="1" ht="21" x14ac:dyDescent="0.4">
      <c r="B49" s="70">
        <v>18010500</v>
      </c>
      <c r="C49" s="24" t="s">
        <v>100</v>
      </c>
      <c r="D49" s="26">
        <v>299194.54173</v>
      </c>
      <c r="E49" s="60">
        <v>22171.46126</v>
      </c>
      <c r="F49" s="60">
        <v>20992.313849999999</v>
      </c>
      <c r="G49" s="35">
        <f>F49/E49*100</f>
        <v>94.681688337216968</v>
      </c>
      <c r="H49" s="34">
        <f>F49-E49</f>
        <v>-1179.1474100000014</v>
      </c>
      <c r="I49" s="21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2:33" s="19" customFormat="1" ht="21" x14ac:dyDescent="0.4">
      <c r="B50" s="70">
        <v>18010600</v>
      </c>
      <c r="C50" s="24" t="s">
        <v>99</v>
      </c>
      <c r="D50" s="26">
        <v>435711.12891999999</v>
      </c>
      <c r="E50" s="60">
        <v>31327.727070000001</v>
      </c>
      <c r="F50" s="60">
        <v>30649.92842</v>
      </c>
      <c r="G50" s="35">
        <f>F50/E50*100</f>
        <v>97.83642570530094</v>
      </c>
      <c r="H50" s="34">
        <f>F50-E50</f>
        <v>-677.79865000000063</v>
      </c>
      <c r="I50" s="21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2:33" s="19" customFormat="1" ht="21" x14ac:dyDescent="0.4">
      <c r="B51" s="70">
        <v>18010700</v>
      </c>
      <c r="C51" s="24" t="s">
        <v>98</v>
      </c>
      <c r="D51" s="26">
        <v>5886.2325700000001</v>
      </c>
      <c r="E51" s="60">
        <v>355.82556</v>
      </c>
      <c r="F51" s="60">
        <v>236.62533999999999</v>
      </c>
      <c r="G51" s="35">
        <f>F51/E51*100</f>
        <v>66.500377319718112</v>
      </c>
      <c r="H51" s="34">
        <f>F51-E51</f>
        <v>-119.20022</v>
      </c>
      <c r="I51" s="21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2:33" s="19" customFormat="1" ht="21" x14ac:dyDescent="0.4">
      <c r="B52" s="70">
        <v>18010900</v>
      </c>
      <c r="C52" s="24" t="s">
        <v>97</v>
      </c>
      <c r="D52" s="26">
        <v>4212.9228300000004</v>
      </c>
      <c r="E52" s="60">
        <v>153.33371</v>
      </c>
      <c r="F52" s="60">
        <v>106.6284</v>
      </c>
      <c r="G52" s="35">
        <f>F52/E52*100</f>
        <v>69.540090042822285</v>
      </c>
      <c r="H52" s="34">
        <f>F52-E52</f>
        <v>-46.705309999999997</v>
      </c>
      <c r="I52" s="21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33" s="19" customFormat="1" ht="21" x14ac:dyDescent="0.4">
      <c r="B53" s="70" t="s">
        <v>96</v>
      </c>
      <c r="C53" s="24" t="s">
        <v>95</v>
      </c>
      <c r="D53" s="26">
        <v>2402.5795499999999</v>
      </c>
      <c r="E53" s="34">
        <v>73.6905</v>
      </c>
      <c r="F53" s="34">
        <v>91.202169999999995</v>
      </c>
      <c r="G53" s="35">
        <f>F53/E53*100</f>
        <v>123.7638094462651</v>
      </c>
      <c r="H53" s="34">
        <f>F53-E53</f>
        <v>17.511669999999995</v>
      </c>
      <c r="I53" s="21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2:33" s="19" customFormat="1" ht="21" x14ac:dyDescent="0.4">
      <c r="B54" s="70" t="s">
        <v>94</v>
      </c>
      <c r="C54" s="24" t="s">
        <v>93</v>
      </c>
      <c r="D54" s="26">
        <v>3477.40807</v>
      </c>
      <c r="E54" s="34">
        <v>503.79712999999998</v>
      </c>
      <c r="F54" s="34">
        <v>576.08685000000003</v>
      </c>
      <c r="G54" s="35">
        <f>F54/E54*100</f>
        <v>114.34897415949949</v>
      </c>
      <c r="H54" s="34">
        <f>F54-E54</f>
        <v>72.289720000000045</v>
      </c>
      <c r="I54" s="21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2:33" s="51" customFormat="1" ht="32.4" x14ac:dyDescent="0.35">
      <c r="B55" s="43" t="s">
        <v>92</v>
      </c>
      <c r="C55" s="66" t="s">
        <v>91</v>
      </c>
      <c r="D55" s="41">
        <f>D56</f>
        <v>0</v>
      </c>
      <c r="E55" s="69">
        <f>E56</f>
        <v>0</v>
      </c>
      <c r="F55" s="69">
        <f>F56</f>
        <v>0</v>
      </c>
      <c r="G55" s="23">
        <v>0</v>
      </c>
      <c r="H55" s="22">
        <f>F55-E55</f>
        <v>0</v>
      </c>
      <c r="I55" s="40"/>
      <c r="J55" s="39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</row>
    <row r="56" spans="2:33" s="19" customFormat="1" ht="32.4" x14ac:dyDescent="0.4">
      <c r="B56" s="28" t="s">
        <v>90</v>
      </c>
      <c r="C56" s="54" t="s">
        <v>89</v>
      </c>
      <c r="D56" s="26">
        <v>0</v>
      </c>
      <c r="E56" s="26">
        <v>0</v>
      </c>
      <c r="F56" s="26">
        <v>0</v>
      </c>
      <c r="G56" s="35">
        <v>0</v>
      </c>
      <c r="H56" s="34">
        <f>F56-E56</f>
        <v>0</v>
      </c>
      <c r="I56" s="21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2:33" s="51" customFormat="1" ht="20.399999999999999" x14ac:dyDescent="0.35">
      <c r="B57" s="43" t="s">
        <v>88</v>
      </c>
      <c r="C57" s="66" t="s">
        <v>87</v>
      </c>
      <c r="D57" s="41">
        <f>D58+D59</f>
        <v>8720.0274300000001</v>
      </c>
      <c r="E57" s="41">
        <f>E58+E59</f>
        <v>166.50080000000003</v>
      </c>
      <c r="F57" s="41">
        <f>F58+F59</f>
        <v>547.40300000000002</v>
      </c>
      <c r="G57" s="23">
        <f>F57/E57*100</f>
        <v>328.76899089974336</v>
      </c>
      <c r="H57" s="22">
        <f>F57-E57</f>
        <v>380.90219999999999</v>
      </c>
      <c r="I57" s="40"/>
      <c r="J57" s="39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</row>
    <row r="58" spans="2:33" s="19" customFormat="1" ht="32.4" x14ac:dyDescent="0.4">
      <c r="B58" s="28" t="s">
        <v>86</v>
      </c>
      <c r="C58" s="54" t="s">
        <v>85</v>
      </c>
      <c r="D58" s="26">
        <v>7327.3890899999997</v>
      </c>
      <c r="E58" s="26">
        <v>91.9</v>
      </c>
      <c r="F58" s="26">
        <v>405.32900000000001</v>
      </c>
      <c r="G58" s="35">
        <f>F58/E58*100</f>
        <v>441.05440696409141</v>
      </c>
      <c r="H58" s="34">
        <f>F58-E58</f>
        <v>313.42899999999997</v>
      </c>
      <c r="I58" s="21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2:33" s="19" customFormat="1" ht="32.4" x14ac:dyDescent="0.4">
      <c r="B59" s="28" t="s">
        <v>84</v>
      </c>
      <c r="C59" s="54" t="s">
        <v>83</v>
      </c>
      <c r="D59" s="26">
        <v>1392.63834</v>
      </c>
      <c r="E59" s="26">
        <v>74.600800000000007</v>
      </c>
      <c r="F59" s="26">
        <v>142.07400000000001</v>
      </c>
      <c r="G59" s="35">
        <f>F59/E59*100</f>
        <v>190.44567886671459</v>
      </c>
      <c r="H59" s="34">
        <f>F59-E59</f>
        <v>67.473200000000006</v>
      </c>
      <c r="I59" s="21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2:33" s="19" customFormat="1" ht="32.4" x14ac:dyDescent="0.35">
      <c r="B60" s="43" t="s">
        <v>82</v>
      </c>
      <c r="C60" s="66" t="s">
        <v>81</v>
      </c>
      <c r="D60" s="41">
        <f>D61+D62+D63+D64+D65+D66+D67</f>
        <v>0</v>
      </c>
      <c r="E60" s="41">
        <f>E61+E62+E63+E64+E65+E66+E67</f>
        <v>0</v>
      </c>
      <c r="F60" s="41">
        <f>F61+F62+F63+F64+F65+F66+F67</f>
        <v>0</v>
      </c>
      <c r="G60" s="23">
        <v>0</v>
      </c>
      <c r="H60" s="22">
        <f>F60-E60</f>
        <v>0</v>
      </c>
      <c r="I60" s="21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2:33" s="19" customFormat="1" ht="48" x14ac:dyDescent="0.4">
      <c r="B61" s="67">
        <v>18040100</v>
      </c>
      <c r="C61" s="54" t="s">
        <v>80</v>
      </c>
      <c r="D61" s="26">
        <v>0</v>
      </c>
      <c r="E61" s="34">
        <v>0</v>
      </c>
      <c r="F61" s="34">
        <v>0</v>
      </c>
      <c r="G61" s="35">
        <v>0</v>
      </c>
      <c r="H61" s="34">
        <f>F61-E61</f>
        <v>0</v>
      </c>
      <c r="I61" s="21"/>
      <c r="J61" s="20"/>
      <c r="K61" s="8"/>
      <c r="L61" s="6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2:33" s="19" customFormat="1" ht="48" x14ac:dyDescent="0.4">
      <c r="B62" s="67">
        <v>18040200</v>
      </c>
      <c r="C62" s="54" t="s">
        <v>79</v>
      </c>
      <c r="D62" s="26">
        <v>0</v>
      </c>
      <c r="E62" s="34">
        <v>0</v>
      </c>
      <c r="F62" s="34">
        <v>0</v>
      </c>
      <c r="G62" s="35">
        <v>0</v>
      </c>
      <c r="H62" s="34">
        <f>F62-E62</f>
        <v>0</v>
      </c>
      <c r="I62" s="21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2:33" s="19" customFormat="1" ht="48" x14ac:dyDescent="0.4">
      <c r="B63" s="67">
        <v>18040500</v>
      </c>
      <c r="C63" s="54" t="s">
        <v>78</v>
      </c>
      <c r="D63" s="26">
        <v>0</v>
      </c>
      <c r="E63" s="34">
        <v>0</v>
      </c>
      <c r="F63" s="34">
        <v>0</v>
      </c>
      <c r="G63" s="35">
        <v>0</v>
      </c>
      <c r="H63" s="34">
        <f>F63-E63</f>
        <v>0</v>
      </c>
      <c r="I63" s="21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2:33" s="19" customFormat="1" ht="58.95" customHeight="1" x14ac:dyDescent="0.4">
      <c r="B64" s="67">
        <v>18040600</v>
      </c>
      <c r="C64" s="54" t="s">
        <v>77</v>
      </c>
      <c r="D64" s="26">
        <v>0</v>
      </c>
      <c r="E64" s="34">
        <v>0</v>
      </c>
      <c r="F64" s="34">
        <v>0</v>
      </c>
      <c r="G64" s="35">
        <v>0</v>
      </c>
      <c r="H64" s="34">
        <f>F64-E64</f>
        <v>0</v>
      </c>
      <c r="I64" s="21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2:33" s="19" customFormat="1" ht="48" x14ac:dyDescent="0.4">
      <c r="B65" s="67">
        <v>18040700</v>
      </c>
      <c r="C65" s="54" t="s">
        <v>76</v>
      </c>
      <c r="D65" s="26">
        <v>0</v>
      </c>
      <c r="E65" s="34">
        <v>0</v>
      </c>
      <c r="F65" s="34">
        <v>0</v>
      </c>
      <c r="G65" s="35">
        <v>0</v>
      </c>
      <c r="H65" s="34">
        <f>F65-E65</f>
        <v>0</v>
      </c>
      <c r="I65" s="21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2:33" s="19" customFormat="1" ht="66" customHeight="1" x14ac:dyDescent="0.4">
      <c r="B66" s="67">
        <v>18040800</v>
      </c>
      <c r="C66" s="54" t="s">
        <v>75</v>
      </c>
      <c r="D66" s="26">
        <v>0</v>
      </c>
      <c r="E66" s="34">
        <v>0</v>
      </c>
      <c r="F66" s="34">
        <v>0</v>
      </c>
      <c r="G66" s="35">
        <v>0</v>
      </c>
      <c r="H66" s="34">
        <f>F66-E66</f>
        <v>0</v>
      </c>
      <c r="I66" s="21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2:33" s="19" customFormat="1" ht="48" x14ac:dyDescent="0.4">
      <c r="B67" s="67">
        <v>18041400</v>
      </c>
      <c r="C67" s="54" t="s">
        <v>74</v>
      </c>
      <c r="D67" s="26">
        <v>0</v>
      </c>
      <c r="E67" s="34">
        <v>0</v>
      </c>
      <c r="F67" s="34">
        <v>0</v>
      </c>
      <c r="G67" s="35">
        <v>0</v>
      </c>
      <c r="H67" s="34">
        <f>F67-E67</f>
        <v>0</v>
      </c>
      <c r="I67" s="21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2:33" s="51" customFormat="1" ht="20.399999999999999" x14ac:dyDescent="0.35">
      <c r="B68" s="43" t="s">
        <v>73</v>
      </c>
      <c r="C68" s="66" t="s">
        <v>72</v>
      </c>
      <c r="D68" s="41">
        <f>D71+D72+D69+D70</f>
        <v>979353.10657000006</v>
      </c>
      <c r="E68" s="41">
        <f>E71+E72+E69+E70</f>
        <v>79308.183140000008</v>
      </c>
      <c r="F68" s="41">
        <f>F71+F72+F69+F70</f>
        <v>112968.55140000001</v>
      </c>
      <c r="G68" s="23">
        <f>F68/E68*100</f>
        <v>142.44249070815366</v>
      </c>
      <c r="H68" s="22">
        <f>F68-E68</f>
        <v>33660.368260000003</v>
      </c>
      <c r="I68" s="40"/>
      <c r="J68" s="39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</row>
    <row r="69" spans="2:33" s="51" customFormat="1" ht="32.4" x14ac:dyDescent="0.4">
      <c r="B69" s="28" t="s">
        <v>71</v>
      </c>
      <c r="C69" s="54" t="s">
        <v>70</v>
      </c>
      <c r="D69" s="65">
        <v>2.8679999999999999</v>
      </c>
      <c r="E69" s="64">
        <v>0</v>
      </c>
      <c r="F69" s="64">
        <v>0</v>
      </c>
      <c r="G69" s="35">
        <v>0</v>
      </c>
      <c r="H69" s="34">
        <f>F69-E69</f>
        <v>0</v>
      </c>
      <c r="I69" s="40"/>
      <c r="J69" s="39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</row>
    <row r="70" spans="2:33" s="51" customFormat="1" ht="32.4" x14ac:dyDescent="0.4">
      <c r="B70" s="28" t="s">
        <v>69</v>
      </c>
      <c r="C70" s="54" t="s">
        <v>68</v>
      </c>
      <c r="D70" s="65">
        <v>0</v>
      </c>
      <c r="E70" s="64">
        <v>0</v>
      </c>
      <c r="F70" s="64">
        <v>0</v>
      </c>
      <c r="G70" s="35">
        <v>0</v>
      </c>
      <c r="H70" s="34">
        <f>F70-E70</f>
        <v>0</v>
      </c>
      <c r="I70" s="40"/>
      <c r="J70" s="39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</row>
    <row r="71" spans="2:33" s="19" customFormat="1" ht="21" x14ac:dyDescent="0.4">
      <c r="B71" s="28" t="s">
        <v>67</v>
      </c>
      <c r="C71" s="54" t="s">
        <v>66</v>
      </c>
      <c r="D71" s="26">
        <v>208350.65890000001</v>
      </c>
      <c r="E71" s="34">
        <v>15496.166279999999</v>
      </c>
      <c r="F71" s="34">
        <v>17401.03066</v>
      </c>
      <c r="G71" s="35">
        <f>F71/E71*100</f>
        <v>112.29248799723128</v>
      </c>
      <c r="H71" s="34">
        <f>F71-E71</f>
        <v>1904.8643800000009</v>
      </c>
      <c r="I71" s="21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2:33" s="19" customFormat="1" ht="21" x14ac:dyDescent="0.4">
      <c r="B72" s="28" t="s">
        <v>65</v>
      </c>
      <c r="C72" s="54" t="s">
        <v>64</v>
      </c>
      <c r="D72" s="63">
        <v>770999.57967000001</v>
      </c>
      <c r="E72" s="62">
        <v>63812.016860000003</v>
      </c>
      <c r="F72" s="61">
        <v>95567.520740000007</v>
      </c>
      <c r="G72" s="35">
        <f>F72/E72*100</f>
        <v>149.76414387539231</v>
      </c>
      <c r="H72" s="34">
        <f>F72-E72</f>
        <v>31755.503880000004</v>
      </c>
      <c r="I72" s="21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2:33" s="56" customFormat="1" ht="20.399999999999999" x14ac:dyDescent="0.35">
      <c r="B73" s="33">
        <v>20000000</v>
      </c>
      <c r="C73" s="32" t="s">
        <v>63</v>
      </c>
      <c r="D73" s="31">
        <f>D74+D83+D104</f>
        <v>61145.461509999994</v>
      </c>
      <c r="E73" s="31">
        <f>E74+E83+E104</f>
        <v>2424.0345600000001</v>
      </c>
      <c r="F73" s="31">
        <f>F74+F83+F104</f>
        <v>3820.2350499999998</v>
      </c>
      <c r="G73" s="31">
        <f>F73/E73*100</f>
        <v>157.59820891332507</v>
      </c>
      <c r="H73" s="31">
        <f>F73-E73</f>
        <v>1396.2004899999997</v>
      </c>
      <c r="I73" s="15"/>
      <c r="J73" s="1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2:33" s="56" customFormat="1" ht="38.25" customHeight="1" x14ac:dyDescent="0.35">
      <c r="B74" s="30">
        <v>21000000</v>
      </c>
      <c r="C74" s="57" t="s">
        <v>62</v>
      </c>
      <c r="D74" s="11">
        <f>D75+D78</f>
        <v>3283.1434399999998</v>
      </c>
      <c r="E74" s="11">
        <f>E75+E78</f>
        <v>84.904020000000003</v>
      </c>
      <c r="F74" s="11">
        <f>F75+F78</f>
        <v>194.70042000000001</v>
      </c>
      <c r="G74" s="23">
        <f>F74/E74*100</f>
        <v>229.31825842875284</v>
      </c>
      <c r="H74" s="22">
        <f>F74-E74</f>
        <v>109.79640000000001</v>
      </c>
      <c r="I74" s="15"/>
      <c r="J74" s="1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2:33" s="56" customFormat="1" ht="78" x14ac:dyDescent="0.35">
      <c r="B75" s="30" t="s">
        <v>61</v>
      </c>
      <c r="C75" s="57" t="s">
        <v>60</v>
      </c>
      <c r="D75" s="11">
        <f>D76+D77</f>
        <v>1550.2892400000001</v>
      </c>
      <c r="E75" s="11">
        <v>0</v>
      </c>
      <c r="F75" s="11">
        <v>0</v>
      </c>
      <c r="G75" s="23">
        <v>0</v>
      </c>
      <c r="H75" s="22">
        <f>F75-E75</f>
        <v>0</v>
      </c>
      <c r="I75" s="15"/>
      <c r="J75" s="1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2:33" s="56" customFormat="1" ht="62.4" x14ac:dyDescent="0.4">
      <c r="B76" s="28" t="s">
        <v>59</v>
      </c>
      <c r="C76" s="49" t="s">
        <v>58</v>
      </c>
      <c r="D76" s="26">
        <v>1395.1402399999999</v>
      </c>
      <c r="E76" s="60">
        <v>0</v>
      </c>
      <c r="F76" s="60">
        <v>0</v>
      </c>
      <c r="G76" s="35">
        <v>0</v>
      </c>
      <c r="H76" s="34">
        <f>F76-E76</f>
        <v>0</v>
      </c>
      <c r="I76" s="15"/>
      <c r="J76" s="1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2:33" s="56" customFormat="1" ht="62.4" x14ac:dyDescent="0.4">
      <c r="B77" s="28" t="s">
        <v>57</v>
      </c>
      <c r="C77" s="49" t="s">
        <v>56</v>
      </c>
      <c r="D77" s="26">
        <v>155.149</v>
      </c>
      <c r="E77" s="60">
        <v>0</v>
      </c>
      <c r="F77" s="60">
        <v>0</v>
      </c>
      <c r="G77" s="35">
        <v>0</v>
      </c>
      <c r="H77" s="34">
        <f>F77-E77</f>
        <v>0</v>
      </c>
      <c r="I77" s="15"/>
      <c r="J77" s="1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2:33" s="37" customFormat="1" ht="20.399999999999999" x14ac:dyDescent="0.35">
      <c r="B78" s="43">
        <v>21080000</v>
      </c>
      <c r="C78" s="59" t="s">
        <v>9</v>
      </c>
      <c r="D78" s="41">
        <f>D79+D81+D82+D80</f>
        <v>1732.8542</v>
      </c>
      <c r="E78" s="41">
        <f>E79+E81+E82+E80</f>
        <v>84.904020000000003</v>
      </c>
      <c r="F78" s="41">
        <f>F79+F81+F82+F80</f>
        <v>194.70042000000001</v>
      </c>
      <c r="G78" s="23">
        <f>F78/E78*100</f>
        <v>229.31825842875284</v>
      </c>
      <c r="H78" s="22">
        <f>F78-E78</f>
        <v>109.79640000000001</v>
      </c>
      <c r="I78" s="58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</row>
    <row r="79" spans="2:33" s="37" customFormat="1" ht="21" x14ac:dyDescent="0.4">
      <c r="B79" s="28" t="s">
        <v>55</v>
      </c>
      <c r="C79" s="49" t="s">
        <v>9</v>
      </c>
      <c r="D79" s="26">
        <v>49.723179999999999</v>
      </c>
      <c r="E79" s="26">
        <v>2.89655</v>
      </c>
      <c r="F79" s="26">
        <v>0.98931999999999998</v>
      </c>
      <c r="G79" s="35">
        <f>F79/E79*100</f>
        <v>34.155115568521168</v>
      </c>
      <c r="H79" s="34">
        <f>F79-E79</f>
        <v>-1.90723</v>
      </c>
      <c r="I79" s="58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</row>
    <row r="80" spans="2:33" s="56" customFormat="1" ht="114.75" customHeight="1" x14ac:dyDescent="0.4">
      <c r="B80" s="28" t="s">
        <v>54</v>
      </c>
      <c r="C80" s="49" t="s">
        <v>53</v>
      </c>
      <c r="D80" s="26">
        <v>0</v>
      </c>
      <c r="E80" s="34">
        <v>0</v>
      </c>
      <c r="F80" s="34">
        <v>13.95025</v>
      </c>
      <c r="G80" s="35">
        <v>0</v>
      </c>
      <c r="H80" s="34">
        <f>F80-E80</f>
        <v>13.95025</v>
      </c>
      <c r="I80" s="15"/>
      <c r="J80" s="20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2:33" s="56" customFormat="1" ht="21" x14ac:dyDescent="0.4">
      <c r="B81" s="28" t="s">
        <v>52</v>
      </c>
      <c r="C81" s="49" t="s">
        <v>51</v>
      </c>
      <c r="D81" s="26">
        <v>1022.74177</v>
      </c>
      <c r="E81" s="26">
        <v>68.179389999999998</v>
      </c>
      <c r="F81" s="26">
        <v>125.36085</v>
      </c>
      <c r="G81" s="35">
        <f>F81/E81*100</f>
        <v>183.86912819255204</v>
      </c>
      <c r="H81" s="34">
        <f>F81-E81</f>
        <v>57.181460000000001</v>
      </c>
      <c r="I81" s="15"/>
      <c r="J81" s="20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2:33" s="56" customFormat="1" ht="62.4" x14ac:dyDescent="0.4">
      <c r="B82" s="28" t="s">
        <v>50</v>
      </c>
      <c r="C82" s="49" t="s">
        <v>49</v>
      </c>
      <c r="D82" s="26">
        <v>660.38924999999995</v>
      </c>
      <c r="E82" s="26">
        <v>13.82808</v>
      </c>
      <c r="F82" s="26">
        <v>54.4</v>
      </c>
      <c r="G82" s="35">
        <f>F82/E82*100</f>
        <v>393.40241016829521</v>
      </c>
      <c r="H82" s="34">
        <f>F82-E82</f>
        <v>40.571919999999999</v>
      </c>
      <c r="I82" s="15"/>
      <c r="J82" s="20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2:33" s="56" customFormat="1" ht="45.6" customHeight="1" x14ac:dyDescent="0.35">
      <c r="B83" s="30">
        <v>22000000</v>
      </c>
      <c r="C83" s="57" t="s">
        <v>48</v>
      </c>
      <c r="D83" s="11">
        <f>D84+D97+D99</f>
        <v>56817.510439999991</v>
      </c>
      <c r="E83" s="11">
        <f>E84+E97+E99</f>
        <v>2274.3811900000001</v>
      </c>
      <c r="F83" s="11">
        <f>F84+F97+F99</f>
        <v>3602.3033199999995</v>
      </c>
      <c r="G83" s="23">
        <f>F83/E83*100</f>
        <v>158.38608478818801</v>
      </c>
      <c r="H83" s="22">
        <f>F83-E83</f>
        <v>1327.9221299999995</v>
      </c>
      <c r="I83" s="15"/>
      <c r="J83" s="1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2:33" s="37" customFormat="1" ht="30" customHeight="1" x14ac:dyDescent="0.35">
      <c r="B84" s="43" t="s">
        <v>47</v>
      </c>
      <c r="C84" s="55" t="s">
        <v>27</v>
      </c>
      <c r="D84" s="41">
        <f>D85+D86+D87+D88+D89+D90+D91+D92+D93+D94+D95+D96+925.78+130.78+95.1</f>
        <v>51296.754119999991</v>
      </c>
      <c r="E84" s="41">
        <f>E85+E86+E87+E88+E89+E90+E91+E92+E93+E94+E95+E96</f>
        <v>2102.3679699999998</v>
      </c>
      <c r="F84" s="41">
        <f>F85+F86+F87+F88+F89+F90+F91+F92+F93+F94+F95+F96+10+15.7603</f>
        <v>3423.3296099999998</v>
      </c>
      <c r="G84" s="23">
        <f>F84/E84*100</f>
        <v>162.83208547930838</v>
      </c>
      <c r="H84" s="22">
        <f>F84-E84</f>
        <v>1320.96164</v>
      </c>
      <c r="I84" s="40"/>
      <c r="J84" s="39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</row>
    <row r="85" spans="2:33" s="37" customFormat="1" ht="30" customHeight="1" x14ac:dyDescent="0.4">
      <c r="B85" s="28" t="s">
        <v>46</v>
      </c>
      <c r="C85" s="49" t="s">
        <v>45</v>
      </c>
      <c r="D85" s="26">
        <v>0</v>
      </c>
      <c r="E85" s="26">
        <v>0</v>
      </c>
      <c r="F85" s="26">
        <v>0</v>
      </c>
      <c r="G85" s="35">
        <v>0</v>
      </c>
      <c r="H85" s="34">
        <f>F85-E85</f>
        <v>0</v>
      </c>
      <c r="I85" s="40"/>
      <c r="J85" s="39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</row>
    <row r="86" spans="2:33" s="19" customFormat="1" ht="46.95" customHeight="1" x14ac:dyDescent="0.4">
      <c r="B86" s="28" t="s">
        <v>44</v>
      </c>
      <c r="C86" s="49" t="s">
        <v>43</v>
      </c>
      <c r="D86" s="26">
        <v>961.56205</v>
      </c>
      <c r="E86" s="34">
        <v>39.442</v>
      </c>
      <c r="F86" s="34">
        <v>69.404830000000004</v>
      </c>
      <c r="G86" s="35">
        <f>F86/E86*100</f>
        <v>175.96681202778765</v>
      </c>
      <c r="H86" s="34">
        <f>F86-E86</f>
        <v>29.962830000000004</v>
      </c>
      <c r="I86" s="21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2:33" s="19" customFormat="1" ht="31.2" x14ac:dyDescent="0.4">
      <c r="B87" s="28" t="s">
        <v>42</v>
      </c>
      <c r="C87" s="49" t="s">
        <v>41</v>
      </c>
      <c r="D87" s="26">
        <v>7.02</v>
      </c>
      <c r="E87" s="34">
        <v>0</v>
      </c>
      <c r="F87" s="34">
        <v>0</v>
      </c>
      <c r="G87" s="35">
        <v>0</v>
      </c>
      <c r="H87" s="34">
        <f>F87-E87</f>
        <v>0</v>
      </c>
      <c r="I87" s="21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2:33" s="19" customFormat="1" ht="46.8" x14ac:dyDescent="0.4">
      <c r="B88" s="28" t="s">
        <v>40</v>
      </c>
      <c r="C88" s="49" t="s">
        <v>39</v>
      </c>
      <c r="D88" s="26">
        <v>0</v>
      </c>
      <c r="E88" s="34">
        <v>0</v>
      </c>
      <c r="F88" s="34">
        <v>0</v>
      </c>
      <c r="G88" s="35">
        <v>0</v>
      </c>
      <c r="H88" s="34">
        <f>F88-E88</f>
        <v>0</v>
      </c>
      <c r="I88" s="21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3" s="19" customFormat="1" ht="46.8" x14ac:dyDescent="0.4">
      <c r="B89" s="28" t="s">
        <v>38</v>
      </c>
      <c r="C89" s="49" t="s">
        <v>37</v>
      </c>
      <c r="D89" s="26">
        <v>0</v>
      </c>
      <c r="E89" s="34">
        <v>0</v>
      </c>
      <c r="F89" s="34">
        <v>0</v>
      </c>
      <c r="G89" s="35">
        <v>0</v>
      </c>
      <c r="H89" s="34">
        <f>F89-E89</f>
        <v>0</v>
      </c>
      <c r="I89" s="21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2:33" s="19" customFormat="1" ht="67.2" customHeight="1" x14ac:dyDescent="0.4">
      <c r="B90" s="28" t="s">
        <v>36</v>
      </c>
      <c r="C90" s="27" t="s">
        <v>35</v>
      </c>
      <c r="D90" s="26">
        <v>104.008</v>
      </c>
      <c r="E90" s="34">
        <v>1.3520000000000001</v>
      </c>
      <c r="F90" s="34">
        <v>9.52</v>
      </c>
      <c r="G90" s="35">
        <f>F90/E90*100</f>
        <v>704.14201183431942</v>
      </c>
      <c r="H90" s="34">
        <f>F90-E90</f>
        <v>8.1679999999999993</v>
      </c>
      <c r="I90" s="21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2:33" s="19" customFormat="1" ht="46.8" x14ac:dyDescent="0.4">
      <c r="B91" s="28" t="s">
        <v>34</v>
      </c>
      <c r="C91" s="27" t="s">
        <v>33</v>
      </c>
      <c r="D91" s="26">
        <v>8565.16</v>
      </c>
      <c r="E91" s="34">
        <v>2</v>
      </c>
      <c r="F91" s="34">
        <v>0</v>
      </c>
      <c r="G91" s="35">
        <f>F91/E91*100</f>
        <v>0</v>
      </c>
      <c r="H91" s="34">
        <f>F91-E91</f>
        <v>-2</v>
      </c>
      <c r="I91" s="21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2:33" s="19" customFormat="1" ht="54" customHeight="1" x14ac:dyDescent="0.4">
      <c r="B92" s="28" t="s">
        <v>32</v>
      </c>
      <c r="C92" s="27" t="s">
        <v>31</v>
      </c>
      <c r="D92" s="26">
        <v>13201.38164</v>
      </c>
      <c r="E92" s="34">
        <v>745.82100000000003</v>
      </c>
      <c r="F92" s="34">
        <v>1378.796</v>
      </c>
      <c r="G92" s="35">
        <f>F92/E92*100</f>
        <v>184.86955985417413</v>
      </c>
      <c r="H92" s="34">
        <f>F92-E92</f>
        <v>632.97500000000002</v>
      </c>
      <c r="I92" s="21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2:33" s="19" customFormat="1" ht="48" x14ac:dyDescent="0.4">
      <c r="B93" s="28" t="s">
        <v>30</v>
      </c>
      <c r="C93" s="54" t="s">
        <v>29</v>
      </c>
      <c r="D93" s="26">
        <v>493.93995999999999</v>
      </c>
      <c r="E93" s="34">
        <v>13.554</v>
      </c>
      <c r="F93" s="34">
        <v>46.691200000000002</v>
      </c>
      <c r="G93" s="35">
        <f>F93/E93*100</f>
        <v>344.48280950272982</v>
      </c>
      <c r="H93" s="34">
        <f>F93-E93</f>
        <v>33.1372</v>
      </c>
      <c r="I93" s="21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2:33" s="19" customFormat="1" ht="21" x14ac:dyDescent="0.4">
      <c r="B94" s="28" t="s">
        <v>28</v>
      </c>
      <c r="C94" s="54" t="s">
        <v>27</v>
      </c>
      <c r="D94" s="26">
        <f>21896.11988+4640.42959</f>
        <v>26536.549469999998</v>
      </c>
      <c r="E94" s="34">
        <f>1154.25407+128.7979</f>
        <v>1283.05197</v>
      </c>
      <c r="F94" s="34">
        <f>1475.52795+405.38333</f>
        <v>1880.9112799999998</v>
      </c>
      <c r="G94" s="35">
        <f>F94/E94*100</f>
        <v>146.5966557847224</v>
      </c>
      <c r="H94" s="34">
        <f>F94-E94</f>
        <v>597.85930999999982</v>
      </c>
      <c r="I94" s="21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2:33" s="19" customFormat="1" ht="48" x14ac:dyDescent="0.4">
      <c r="B95" s="28" t="s">
        <v>26</v>
      </c>
      <c r="C95" s="54" t="s">
        <v>25</v>
      </c>
      <c r="D95" s="26">
        <v>51.417000000000002</v>
      </c>
      <c r="E95" s="34">
        <v>3.5270000000000001</v>
      </c>
      <c r="F95" s="34">
        <v>0.746</v>
      </c>
      <c r="G95" s="35">
        <f>F95/E95*100</f>
        <v>21.151119931953499</v>
      </c>
      <c r="H95" s="34">
        <f>F95-E95</f>
        <v>-2.7810000000000001</v>
      </c>
      <c r="I95" s="21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2:33" s="19" customFormat="1" ht="48" x14ac:dyDescent="0.4">
      <c r="B96" s="28" t="s">
        <v>24</v>
      </c>
      <c r="C96" s="54" t="s">
        <v>23</v>
      </c>
      <c r="D96" s="26">
        <v>224.05600000000001</v>
      </c>
      <c r="E96" s="34">
        <v>13.62</v>
      </c>
      <c r="F96" s="34">
        <v>11.5</v>
      </c>
      <c r="G96" s="35">
        <f>F96/E96*100</f>
        <v>84.434654919236422</v>
      </c>
      <c r="H96" s="34">
        <f>F96-E96</f>
        <v>-2.1199999999999992</v>
      </c>
      <c r="I96" s="21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2:33" s="37" customFormat="1" ht="64.5" customHeight="1" x14ac:dyDescent="0.35">
      <c r="B97" s="43">
        <v>22080000</v>
      </c>
      <c r="C97" s="53" t="s">
        <v>22</v>
      </c>
      <c r="D97" s="41">
        <f>D98</f>
        <v>430.0367</v>
      </c>
      <c r="E97" s="41">
        <f>E98</f>
        <v>42.626690000000004</v>
      </c>
      <c r="F97" s="41">
        <f>F98</f>
        <v>27.885639999999999</v>
      </c>
      <c r="G97" s="23">
        <f>F97/E97*100</f>
        <v>65.41826259557098</v>
      </c>
      <c r="H97" s="22">
        <f>F97-E97</f>
        <v>-14.741050000000005</v>
      </c>
      <c r="I97" s="40"/>
      <c r="J97" s="39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</row>
    <row r="98" spans="2:33" s="19" customFormat="1" ht="62.4" x14ac:dyDescent="0.4">
      <c r="B98" s="28">
        <v>22080400</v>
      </c>
      <c r="C98" s="52" t="s">
        <v>21</v>
      </c>
      <c r="D98" s="26">
        <v>430.0367</v>
      </c>
      <c r="E98" s="26">
        <v>42.626690000000004</v>
      </c>
      <c r="F98" s="26">
        <v>27.885639999999999</v>
      </c>
      <c r="G98" s="35">
        <f>F98/E98*100</f>
        <v>65.41826259557098</v>
      </c>
      <c r="H98" s="34">
        <f>F98-E98</f>
        <v>-14.741050000000005</v>
      </c>
      <c r="I98" s="21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2:33" s="51" customFormat="1" ht="20.399999999999999" x14ac:dyDescent="0.35">
      <c r="B99" s="43">
        <v>22090000</v>
      </c>
      <c r="C99" s="42" t="s">
        <v>20</v>
      </c>
      <c r="D99" s="41">
        <f>D100+D103+D101+D102</f>
        <v>5090.7196200000008</v>
      </c>
      <c r="E99" s="41">
        <f>E100+E103+E101+E102</f>
        <v>129.38652999999999</v>
      </c>
      <c r="F99" s="41">
        <f>F100+F103+F101+F102</f>
        <v>151.08806999999999</v>
      </c>
      <c r="G99" s="23">
        <f>F99/E99*100</f>
        <v>116.77264240721195</v>
      </c>
      <c r="H99" s="22">
        <f>F99-E99</f>
        <v>21.701539999999994</v>
      </c>
      <c r="I99" s="40"/>
      <c r="J99" s="3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</row>
    <row r="100" spans="2:33" s="19" customFormat="1" ht="62.4" x14ac:dyDescent="0.4">
      <c r="B100" s="28">
        <v>22090100</v>
      </c>
      <c r="C100" s="27" t="s">
        <v>19</v>
      </c>
      <c r="D100" s="26">
        <v>5006.0323200000003</v>
      </c>
      <c r="E100" s="34">
        <v>125.37452999999999</v>
      </c>
      <c r="F100" s="34">
        <v>144.83206999999999</v>
      </c>
      <c r="G100" s="35">
        <f>F100/E100*100</f>
        <v>115.51953175816492</v>
      </c>
      <c r="H100" s="34">
        <f>F100-E100</f>
        <v>19.457539999999995</v>
      </c>
      <c r="I100" s="21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2:33" s="19" customFormat="1" ht="31.2" x14ac:dyDescent="0.4">
      <c r="B101" s="28" t="s">
        <v>18</v>
      </c>
      <c r="C101" s="27" t="s">
        <v>17</v>
      </c>
      <c r="D101" s="26">
        <v>0.63280000000000003</v>
      </c>
      <c r="E101" s="34">
        <v>0</v>
      </c>
      <c r="F101" s="34">
        <v>0</v>
      </c>
      <c r="G101" s="35">
        <v>0</v>
      </c>
      <c r="H101" s="34">
        <f>F101-E101</f>
        <v>0</v>
      </c>
      <c r="I101" s="21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2:33" s="19" customFormat="1" ht="31.2" x14ac:dyDescent="0.4">
      <c r="B102" s="28" t="s">
        <v>16</v>
      </c>
      <c r="C102" s="27" t="s">
        <v>15</v>
      </c>
      <c r="D102" s="26">
        <v>0</v>
      </c>
      <c r="E102" s="34">
        <v>0</v>
      </c>
      <c r="F102" s="34">
        <v>0</v>
      </c>
      <c r="G102" s="35">
        <v>0</v>
      </c>
      <c r="H102" s="34">
        <f>F102-E102</f>
        <v>0</v>
      </c>
      <c r="I102" s="21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2:33" s="19" customFormat="1" ht="46.8" x14ac:dyDescent="0.4">
      <c r="B103" s="50" t="s">
        <v>14</v>
      </c>
      <c r="C103" s="49" t="s">
        <v>13</v>
      </c>
      <c r="D103" s="26">
        <v>84.054500000000004</v>
      </c>
      <c r="E103" s="34">
        <v>4.0119999999999996</v>
      </c>
      <c r="F103" s="34">
        <v>6.2560000000000002</v>
      </c>
      <c r="G103" s="35">
        <f>F103/E103*100</f>
        <v>155.93220338983053</v>
      </c>
      <c r="H103" s="34">
        <f>F103-E103</f>
        <v>2.2440000000000007</v>
      </c>
      <c r="I103" s="21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</row>
    <row r="104" spans="2:33" s="12" customFormat="1" ht="30" customHeight="1" x14ac:dyDescent="0.35">
      <c r="B104" s="30">
        <v>24000000</v>
      </c>
      <c r="C104" s="29" t="s">
        <v>12</v>
      </c>
      <c r="D104" s="11">
        <f>D105+D106</f>
        <v>1044.80763</v>
      </c>
      <c r="E104" s="47">
        <f>E105+E106</f>
        <v>64.749350000000007</v>
      </c>
      <c r="F104" s="47">
        <f>F105+F106</f>
        <v>23.231310000000001</v>
      </c>
      <c r="G104" s="23">
        <f>F104/E104*100</f>
        <v>35.87883121606626</v>
      </c>
      <c r="H104" s="22">
        <f>F104-E104</f>
        <v>-41.518040000000006</v>
      </c>
      <c r="I104" s="46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>
        <f>T105+T106</f>
        <v>0</v>
      </c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2:33" s="37" customFormat="1" ht="75.599999999999994" customHeight="1" x14ac:dyDescent="0.4">
      <c r="B105" s="45">
        <v>24030000</v>
      </c>
      <c r="C105" s="44" t="s">
        <v>11</v>
      </c>
      <c r="D105" s="26">
        <v>0</v>
      </c>
      <c r="E105" s="34">
        <v>0</v>
      </c>
      <c r="F105" s="34">
        <v>0</v>
      </c>
      <c r="G105" s="35">
        <v>0</v>
      </c>
      <c r="H105" s="34">
        <f>F105-E105</f>
        <v>0</v>
      </c>
      <c r="I105" s="40"/>
      <c r="J105" s="39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</row>
    <row r="106" spans="2:33" s="37" customFormat="1" ht="20.399999999999999" x14ac:dyDescent="0.35">
      <c r="B106" s="43">
        <v>24060000</v>
      </c>
      <c r="C106" s="42" t="s">
        <v>9</v>
      </c>
      <c r="D106" s="41">
        <f>D107</f>
        <v>1044.80763</v>
      </c>
      <c r="E106" s="41">
        <f>E107</f>
        <v>64.749350000000007</v>
      </c>
      <c r="F106" s="41">
        <f>F107</f>
        <v>23.231310000000001</v>
      </c>
      <c r="G106" s="23">
        <f>F106/E106*100</f>
        <v>35.87883121606626</v>
      </c>
      <c r="H106" s="22">
        <f>F106-E106</f>
        <v>-41.518040000000006</v>
      </c>
      <c r="I106" s="40"/>
      <c r="J106" s="39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</row>
    <row r="107" spans="2:33" s="19" customFormat="1" ht="21" x14ac:dyDescent="0.4">
      <c r="B107" s="36" t="s">
        <v>10</v>
      </c>
      <c r="C107" s="27" t="s">
        <v>9</v>
      </c>
      <c r="D107" s="26">
        <v>1044.80763</v>
      </c>
      <c r="E107" s="34">
        <v>64.749350000000007</v>
      </c>
      <c r="F107" s="34">
        <v>23.231310000000001</v>
      </c>
      <c r="G107" s="35">
        <f>F107/E107*100</f>
        <v>35.87883121606626</v>
      </c>
      <c r="H107" s="34">
        <f>F107-E107</f>
        <v>-41.518040000000006</v>
      </c>
      <c r="I107" s="21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2:33" s="12" customFormat="1" ht="20.399999999999999" x14ac:dyDescent="0.35">
      <c r="B108" s="33" t="s">
        <v>8</v>
      </c>
      <c r="C108" s="32" t="s">
        <v>7</v>
      </c>
      <c r="D108" s="31">
        <f>D109+D111</f>
        <v>44.88552</v>
      </c>
      <c r="E108" s="31">
        <f>E109+E111</f>
        <v>13.31015</v>
      </c>
      <c r="F108" s="31">
        <f>F109+F111</f>
        <v>0</v>
      </c>
      <c r="G108" s="31">
        <v>0</v>
      </c>
      <c r="H108" s="31">
        <f>F108-E108</f>
        <v>-13.31015</v>
      </c>
      <c r="I108" s="15"/>
      <c r="J108" s="14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2:33" s="12" customFormat="1" ht="31.2" x14ac:dyDescent="0.35">
      <c r="B109" s="30" t="s">
        <v>6</v>
      </c>
      <c r="C109" s="29" t="s">
        <v>5</v>
      </c>
      <c r="D109" s="22">
        <f>D110</f>
        <v>44.88552</v>
      </c>
      <c r="E109" s="22">
        <f>E110</f>
        <v>13.31015</v>
      </c>
      <c r="F109" s="22">
        <f>F110</f>
        <v>0</v>
      </c>
      <c r="G109" s="23">
        <v>0</v>
      </c>
      <c r="H109" s="22">
        <f>F109-E109</f>
        <v>-13.31015</v>
      </c>
      <c r="I109" s="15"/>
      <c r="J109" s="14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2:33" s="19" customFormat="1" ht="109.95" customHeight="1" x14ac:dyDescent="0.4">
      <c r="B110" s="28" t="s">
        <v>4</v>
      </c>
      <c r="C110" s="27" t="s">
        <v>3</v>
      </c>
      <c r="D110" s="26">
        <v>44.88552</v>
      </c>
      <c r="E110" s="26">
        <v>13.31015</v>
      </c>
      <c r="F110" s="26">
        <v>0</v>
      </c>
      <c r="G110" s="23">
        <v>0</v>
      </c>
      <c r="H110" s="22">
        <f>F110-E110</f>
        <v>-13.31015</v>
      </c>
      <c r="I110" s="21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2:33" s="19" customFormat="1" ht="51.6" customHeight="1" x14ac:dyDescent="0.35">
      <c r="B111" s="25" t="s">
        <v>2</v>
      </c>
      <c r="C111" s="24" t="s">
        <v>1</v>
      </c>
      <c r="D111" s="22">
        <v>0</v>
      </c>
      <c r="E111" s="22">
        <v>0</v>
      </c>
      <c r="F111" s="22">
        <v>0</v>
      </c>
      <c r="G111" s="23">
        <v>0</v>
      </c>
      <c r="H111" s="22">
        <f>F111-E111</f>
        <v>0</v>
      </c>
      <c r="I111" s="21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2:33" s="12" customFormat="1" ht="31.5" customHeight="1" x14ac:dyDescent="0.35">
      <c r="B112" s="18"/>
      <c r="C112" s="17" t="s">
        <v>0</v>
      </c>
      <c r="D112" s="16">
        <f>D10+D73+D108</f>
        <v>6196396.5460900003</v>
      </c>
      <c r="E112" s="16">
        <f>E10+E73+E108</f>
        <v>399376.90746999998</v>
      </c>
      <c r="F112" s="16">
        <f>F10+F73+F108-0.1</f>
        <v>509638.43129000004</v>
      </c>
      <c r="G112" s="16">
        <f>F112/E112*100</f>
        <v>127.60838740489335</v>
      </c>
      <c r="H112" s="16">
        <f>F112-E112</f>
        <v>110261.52382000006</v>
      </c>
      <c r="I112" s="15"/>
      <c r="J112" s="14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2:33" s="1" customFormat="1" ht="20.399999999999999" x14ac:dyDescent="0.35">
      <c r="B113" s="6"/>
      <c r="C113" s="5"/>
      <c r="D113" s="11"/>
      <c r="E113" s="10"/>
      <c r="F113" s="9"/>
      <c r="G113" s="9"/>
      <c r="H113" s="9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2:33" s="1" customFormat="1" ht="15.6" x14ac:dyDescent="0.3">
      <c r="B114" s="6"/>
      <c r="C114" s="5"/>
      <c r="D114" s="5"/>
      <c r="E114" s="5"/>
      <c r="F114" s="3"/>
      <c r="G114" s="3"/>
      <c r="H114" s="3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2:33" s="1" customFormat="1" ht="15.6" x14ac:dyDescent="0.3">
      <c r="B115" s="6"/>
      <c r="C115" s="5"/>
      <c r="D115" s="5"/>
      <c r="E115" s="5"/>
      <c r="F115" s="3"/>
      <c r="G115" s="3"/>
      <c r="H115" s="3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2:33" s="1" customFormat="1" ht="15.6" x14ac:dyDescent="0.3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2:33" s="1" customFormat="1" ht="15.6" x14ac:dyDescent="0.3">
      <c r="B117" s="6"/>
      <c r="C117" s="5"/>
      <c r="D117" s="5"/>
      <c r="E117" s="5"/>
      <c r="F117" s="9"/>
      <c r="G117" s="9"/>
      <c r="H117" s="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2:33" s="1" customFormat="1" ht="15.6" x14ac:dyDescent="0.3">
      <c r="B118" s="6"/>
      <c r="C118" s="5"/>
      <c r="D118" s="5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2:33" s="1" customFormat="1" ht="15.6" x14ac:dyDescent="0.3">
      <c r="B119" s="6"/>
      <c r="C119" s="5"/>
      <c r="D119" s="5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8"/>
      <c r="AB119" s="8"/>
      <c r="AC119" s="8"/>
      <c r="AD119" s="8"/>
      <c r="AE119" s="8"/>
      <c r="AF119" s="8"/>
      <c r="AG119" s="8"/>
    </row>
    <row r="120" spans="2:33" s="1" customFormat="1" ht="15.6" x14ac:dyDescent="0.3">
      <c r="B120" s="6"/>
      <c r="C120" s="5"/>
      <c r="D120" s="5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8"/>
      <c r="Y120" s="8"/>
      <c r="Z120" s="8"/>
      <c r="AA120" s="8"/>
      <c r="AB120" s="8"/>
      <c r="AC120" s="8"/>
      <c r="AD120" s="8"/>
      <c r="AE120" s="8"/>
      <c r="AF120" s="8"/>
      <c r="AG120" s="8"/>
    </row>
    <row r="121" spans="2:33" s="1" customFormat="1" ht="15.6" x14ac:dyDescent="0.3">
      <c r="B121" s="6"/>
      <c r="C121" s="5"/>
      <c r="D121" s="5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</row>
    <row r="122" spans="2:33" s="1" customFormat="1" ht="15.6" x14ac:dyDescent="0.3">
      <c r="B122" s="6"/>
      <c r="C122" s="5"/>
      <c r="D122" s="5"/>
      <c r="E122" s="5"/>
      <c r="F122" s="3"/>
      <c r="G122" s="3"/>
      <c r="H122" s="3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2:33" s="1" customFormat="1" ht="15.6" x14ac:dyDescent="0.3">
      <c r="B123" s="6"/>
      <c r="C123" s="5"/>
      <c r="D123" s="5"/>
      <c r="E123" s="5"/>
      <c r="F123" s="3"/>
      <c r="G123" s="3"/>
      <c r="H123" s="3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</row>
    <row r="124" spans="2:33" s="1" customFormat="1" ht="15.6" x14ac:dyDescent="0.3">
      <c r="B124" s="6"/>
      <c r="C124" s="5"/>
      <c r="D124" s="5"/>
      <c r="E124" s="5"/>
      <c r="F124" s="3"/>
      <c r="G124" s="3"/>
      <c r="H124" s="3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</row>
    <row r="125" spans="2:33" s="1" customFormat="1" ht="15.6" x14ac:dyDescent="0.3">
      <c r="B125" s="6"/>
      <c r="C125" s="5"/>
      <c r="D125" s="5"/>
      <c r="E125" s="5"/>
      <c r="F125" s="3"/>
      <c r="G125" s="3"/>
      <c r="H125" s="3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</row>
    <row r="126" spans="2:33" s="1" customFormat="1" ht="15.6" x14ac:dyDescent="0.3">
      <c r="B126" s="6"/>
      <c r="C126" s="5"/>
      <c r="D126" s="5"/>
      <c r="E126" s="5"/>
      <c r="F126" s="3"/>
      <c r="G126" s="3"/>
      <c r="H126" s="3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</row>
    <row r="127" spans="2:33" s="1" customFormat="1" ht="15.6" x14ac:dyDescent="0.3">
      <c r="B127" s="6"/>
      <c r="C127" s="5"/>
      <c r="D127" s="5"/>
      <c r="E127" s="5"/>
      <c r="F127" s="3"/>
      <c r="G127" s="3"/>
      <c r="H127" s="3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</row>
    <row r="128" spans="2:33" s="1" customFormat="1" ht="15.6" x14ac:dyDescent="0.3">
      <c r="B128" s="6"/>
      <c r="C128" s="5"/>
      <c r="D128" s="5"/>
      <c r="E128" s="5"/>
      <c r="F128" s="3"/>
      <c r="G128" s="3"/>
      <c r="H128" s="3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</row>
    <row r="129" spans="2:33" s="1" customFormat="1" ht="15.6" x14ac:dyDescent="0.3">
      <c r="B129" s="6"/>
      <c r="C129" s="5"/>
      <c r="D129" s="5"/>
      <c r="E129" s="5"/>
      <c r="F129" s="3"/>
      <c r="G129" s="3"/>
      <c r="H129" s="3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</row>
    <row r="130" spans="2:33" s="1" customFormat="1" ht="15.6" x14ac:dyDescent="0.3">
      <c r="B130" s="6"/>
      <c r="C130" s="5"/>
      <c r="D130" s="5"/>
      <c r="E130" s="5"/>
      <c r="F130" s="3"/>
      <c r="G130" s="3"/>
      <c r="H130" s="3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</row>
    <row r="131" spans="2:33" s="1" customFormat="1" ht="15.6" x14ac:dyDescent="0.3">
      <c r="B131" s="6"/>
      <c r="C131" s="5"/>
      <c r="D131" s="5"/>
      <c r="E131" s="5"/>
      <c r="F131" s="3"/>
      <c r="G131" s="3"/>
      <c r="H131" s="3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</row>
    <row r="132" spans="2:33" s="1" customFormat="1" ht="15.6" x14ac:dyDescent="0.3">
      <c r="B132" s="6"/>
      <c r="C132" s="5"/>
      <c r="D132" s="5"/>
      <c r="E132" s="5"/>
      <c r="F132" s="3"/>
      <c r="G132" s="3"/>
      <c r="H132" s="3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</row>
    <row r="133" spans="2:33" s="1" customFormat="1" ht="15.6" x14ac:dyDescent="0.3">
      <c r="B133" s="6"/>
      <c r="C133" s="5"/>
      <c r="D133" s="5"/>
      <c r="E133" s="5"/>
      <c r="F133" s="3"/>
      <c r="G133" s="3"/>
      <c r="H133" s="3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</row>
    <row r="134" spans="2:33" s="1" customFormat="1" ht="15.6" x14ac:dyDescent="0.3">
      <c r="B134" s="6"/>
      <c r="C134" s="5"/>
      <c r="D134" s="5"/>
      <c r="E134" s="5"/>
      <c r="F134" s="3"/>
      <c r="G134" s="3"/>
      <c r="H134" s="3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</row>
    <row r="135" spans="2:33" s="1" customFormat="1" ht="15.6" x14ac:dyDescent="0.3">
      <c r="B135" s="6"/>
      <c r="C135" s="5"/>
      <c r="D135" s="5"/>
      <c r="E135" s="5"/>
      <c r="F135" s="3"/>
      <c r="G135" s="3"/>
      <c r="H135" s="3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</row>
    <row r="136" spans="2:33" s="1" customFormat="1" ht="15.6" x14ac:dyDescent="0.3">
      <c r="B136" s="6"/>
      <c r="C136" s="5"/>
      <c r="D136" s="5"/>
      <c r="E136" s="5"/>
      <c r="F136" s="3"/>
      <c r="G136" s="3"/>
      <c r="H136" s="3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</row>
    <row r="137" spans="2:33" s="1" customFormat="1" ht="15.6" x14ac:dyDescent="0.3">
      <c r="B137" s="6"/>
      <c r="C137" s="5"/>
      <c r="D137" s="5"/>
      <c r="E137" s="5"/>
      <c r="F137" s="3"/>
      <c r="G137" s="3"/>
      <c r="H137" s="3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</row>
    <row r="138" spans="2:33" s="1" customFormat="1" ht="15.6" x14ac:dyDescent="0.3">
      <c r="B138" s="6"/>
      <c r="C138" s="5"/>
      <c r="D138" s="5"/>
      <c r="E138" s="5"/>
      <c r="F138" s="3"/>
      <c r="G138" s="3"/>
      <c r="H138" s="3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</row>
    <row r="139" spans="2:33" s="1" customFormat="1" ht="15.6" x14ac:dyDescent="0.3">
      <c r="B139" s="6"/>
      <c r="C139" s="5"/>
      <c r="D139" s="5"/>
      <c r="E139" s="5"/>
      <c r="F139" s="3"/>
      <c r="G139" s="3"/>
      <c r="H139" s="3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</row>
    <row r="140" spans="2:33" s="1" customFormat="1" ht="15.6" x14ac:dyDescent="0.3">
      <c r="B140" s="6"/>
      <c r="C140" s="5"/>
      <c r="D140" s="5"/>
      <c r="E140" s="5"/>
      <c r="F140" s="3"/>
      <c r="G140" s="3"/>
      <c r="H140" s="3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</row>
    <row r="141" spans="2:33" s="1" customFormat="1" ht="15.6" x14ac:dyDescent="0.3">
      <c r="B141" s="6"/>
      <c r="C141" s="5"/>
      <c r="D141" s="5"/>
      <c r="E141" s="5"/>
      <c r="F141" s="3"/>
      <c r="G141" s="3"/>
      <c r="H141" s="3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</row>
    <row r="142" spans="2:33" s="1" customFormat="1" ht="15.6" x14ac:dyDescent="0.3">
      <c r="B142" s="6"/>
      <c r="C142" s="5"/>
      <c r="D142" s="5"/>
      <c r="E142" s="5"/>
      <c r="F142" s="3"/>
      <c r="G142" s="3"/>
      <c r="H142" s="3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</row>
    <row r="143" spans="2:33" s="1" customFormat="1" ht="15.6" x14ac:dyDescent="0.3">
      <c r="B143" s="6"/>
      <c r="C143" s="5"/>
      <c r="D143" s="5"/>
      <c r="E143" s="5"/>
      <c r="F143" s="3"/>
      <c r="G143" s="3"/>
      <c r="H143" s="3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</row>
    <row r="144" spans="2:33" s="1" customFormat="1" ht="15.6" x14ac:dyDescent="0.3">
      <c r="B144" s="6"/>
      <c r="C144" s="5"/>
      <c r="D144" s="5"/>
      <c r="E144" s="5"/>
      <c r="F144" s="3"/>
      <c r="G144" s="3"/>
      <c r="H144" s="3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</row>
    <row r="145" spans="2:33" s="1" customFormat="1" ht="15.6" x14ac:dyDescent="0.3">
      <c r="B145" s="6"/>
      <c r="C145" s="5"/>
      <c r="D145" s="5"/>
      <c r="E145" s="5"/>
      <c r="F145" s="3"/>
      <c r="G145" s="3"/>
      <c r="H145" s="3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</row>
    <row r="146" spans="2:33" s="1" customFormat="1" ht="15.6" x14ac:dyDescent="0.3">
      <c r="B146" s="6"/>
      <c r="C146" s="5"/>
      <c r="D146" s="5"/>
      <c r="E146" s="5"/>
      <c r="F146" s="3"/>
      <c r="G146" s="3"/>
      <c r="H146" s="3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</row>
    <row r="147" spans="2:33" s="1" customFormat="1" ht="15.6" x14ac:dyDescent="0.3">
      <c r="B147" s="6"/>
      <c r="C147" s="5"/>
      <c r="D147" s="5"/>
      <c r="E147" s="5"/>
      <c r="F147" s="3"/>
      <c r="G147" s="3"/>
      <c r="H147" s="3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</row>
    <row r="148" spans="2:33" s="1" customFormat="1" ht="15.6" x14ac:dyDescent="0.3">
      <c r="B148" s="6"/>
      <c r="C148" s="5"/>
      <c r="D148" s="5"/>
      <c r="E148" s="5"/>
      <c r="F148" s="3"/>
      <c r="G148" s="3"/>
      <c r="H148" s="3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</row>
    <row r="149" spans="2:33" s="1" customFormat="1" ht="15.6" x14ac:dyDescent="0.3">
      <c r="B149" s="6"/>
      <c r="C149" s="5"/>
      <c r="D149" s="5"/>
      <c r="E149" s="5"/>
      <c r="F149" s="3"/>
      <c r="G149" s="3"/>
      <c r="H149" s="3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</row>
    <row r="150" spans="2:33" s="1" customFormat="1" ht="15.6" x14ac:dyDescent="0.3">
      <c r="B150" s="6"/>
      <c r="C150" s="5"/>
      <c r="D150" s="5"/>
      <c r="E150" s="5"/>
      <c r="F150" s="3"/>
      <c r="G150" s="3"/>
      <c r="H150" s="3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</row>
    <row r="151" spans="2:33" s="1" customFormat="1" ht="15.6" x14ac:dyDescent="0.3">
      <c r="B151" s="6"/>
      <c r="C151" s="5"/>
      <c r="D151" s="5"/>
      <c r="E151" s="5"/>
      <c r="F151" s="3"/>
      <c r="G151" s="3"/>
      <c r="H151" s="3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</row>
    <row r="152" spans="2:33" s="1" customFormat="1" ht="15.6" x14ac:dyDescent="0.3">
      <c r="B152" s="6"/>
      <c r="C152" s="5"/>
      <c r="D152" s="5"/>
      <c r="E152" s="5"/>
      <c r="F152" s="3"/>
      <c r="G152" s="3"/>
      <c r="H152" s="3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</row>
    <row r="153" spans="2:33" s="1" customFormat="1" ht="15.6" x14ac:dyDescent="0.3">
      <c r="B153" s="6"/>
      <c r="C153" s="5"/>
      <c r="D153" s="5"/>
      <c r="E153" s="5"/>
      <c r="F153" s="3"/>
      <c r="G153" s="3"/>
      <c r="H153" s="3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</row>
    <row r="154" spans="2:33" s="1" customFormat="1" ht="15.6" x14ac:dyDescent="0.3">
      <c r="B154" s="6"/>
      <c r="C154" s="5"/>
      <c r="D154" s="5"/>
      <c r="E154" s="5"/>
      <c r="F154" s="3"/>
      <c r="G154" s="3"/>
      <c r="H154" s="3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</row>
    <row r="155" spans="2:33" s="1" customFormat="1" ht="15.6" x14ac:dyDescent="0.3">
      <c r="B155" s="6"/>
      <c r="C155" s="5"/>
      <c r="D155" s="5"/>
      <c r="E155" s="5"/>
      <c r="F155" s="3"/>
      <c r="G155" s="3"/>
      <c r="H155" s="3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</row>
    <row r="156" spans="2:33" s="1" customFormat="1" ht="15.6" x14ac:dyDescent="0.3">
      <c r="B156" s="6"/>
      <c r="C156" s="5"/>
      <c r="D156" s="5"/>
      <c r="E156" s="5"/>
      <c r="F156" s="3"/>
      <c r="G156" s="3"/>
      <c r="H156" s="3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</row>
    <row r="157" spans="2:33" s="1" customFormat="1" ht="15.6" x14ac:dyDescent="0.3">
      <c r="B157" s="6"/>
      <c r="C157" s="5"/>
      <c r="D157" s="5"/>
      <c r="E157" s="5"/>
      <c r="F157" s="3"/>
      <c r="G157" s="3"/>
      <c r="H157" s="3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</row>
    <row r="158" spans="2:33" s="1" customFormat="1" ht="15.6" x14ac:dyDescent="0.3">
      <c r="B158" s="6"/>
      <c r="C158" s="5"/>
      <c r="D158" s="5"/>
      <c r="E158" s="5"/>
      <c r="F158" s="3"/>
      <c r="G158" s="3"/>
      <c r="H158" s="3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</row>
    <row r="159" spans="2:33" s="1" customFormat="1" ht="15.6" x14ac:dyDescent="0.3">
      <c r="B159" s="6"/>
      <c r="C159" s="5"/>
      <c r="D159" s="5"/>
      <c r="E159" s="5"/>
      <c r="F159" s="3"/>
      <c r="G159" s="3"/>
      <c r="H159" s="3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</row>
    <row r="160" spans="2:33" s="1" customFormat="1" ht="15.6" x14ac:dyDescent="0.3">
      <c r="B160" s="6"/>
      <c r="C160" s="5"/>
      <c r="D160" s="5"/>
      <c r="E160" s="5"/>
      <c r="F160" s="3"/>
      <c r="G160" s="3"/>
      <c r="H160" s="3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</row>
    <row r="161" spans="2:33" s="1" customFormat="1" ht="15.6" x14ac:dyDescent="0.3">
      <c r="B161" s="6"/>
      <c r="C161" s="5"/>
      <c r="D161" s="5"/>
      <c r="E161" s="5"/>
      <c r="F161" s="3"/>
      <c r="G161" s="3"/>
      <c r="H161" s="3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</row>
    <row r="162" spans="2:33" s="1" customFormat="1" ht="15.6" x14ac:dyDescent="0.3">
      <c r="B162" s="6"/>
      <c r="C162" s="5"/>
      <c r="D162" s="5"/>
      <c r="E162" s="5"/>
      <c r="F162" s="3"/>
      <c r="G162" s="3"/>
      <c r="H162" s="3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</row>
    <row r="163" spans="2:33" s="1" customFormat="1" ht="15.6" x14ac:dyDescent="0.3">
      <c r="B163" s="6"/>
      <c r="C163" s="5"/>
      <c r="D163" s="5"/>
      <c r="E163" s="5"/>
      <c r="F163" s="3"/>
      <c r="G163" s="3"/>
      <c r="H163" s="3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</row>
    <row r="164" spans="2:33" s="1" customFormat="1" ht="15.6" x14ac:dyDescent="0.3">
      <c r="B164" s="6"/>
      <c r="C164" s="5"/>
      <c r="D164" s="5"/>
      <c r="E164" s="5"/>
      <c r="F164" s="3"/>
      <c r="G164" s="3"/>
      <c r="H164" s="3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 spans="2:33" s="1" customFormat="1" ht="15.6" x14ac:dyDescent="0.3">
      <c r="B165" s="6"/>
      <c r="C165" s="5"/>
      <c r="D165" s="5"/>
      <c r="E165" s="5"/>
      <c r="F165" s="3"/>
      <c r="G165" s="3"/>
      <c r="H165" s="3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2:33" s="1" customFormat="1" ht="15.6" x14ac:dyDescent="0.3">
      <c r="B166" s="6"/>
      <c r="C166" s="5"/>
      <c r="D166" s="5"/>
      <c r="E166" s="5"/>
      <c r="F166" s="3"/>
      <c r="G166" s="3"/>
      <c r="H166" s="3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2:33" s="1" customFormat="1" ht="15.6" x14ac:dyDescent="0.3">
      <c r="B167" s="6"/>
      <c r="C167" s="5"/>
      <c r="D167" s="5"/>
      <c r="E167" s="5"/>
      <c r="F167" s="3"/>
      <c r="G167" s="3"/>
      <c r="H167" s="3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2:33" s="1" customFormat="1" ht="15.6" x14ac:dyDescent="0.3">
      <c r="B168" s="6"/>
      <c r="C168" s="5"/>
      <c r="D168" s="5"/>
      <c r="E168" s="5"/>
      <c r="F168" s="3"/>
      <c r="G168" s="3"/>
      <c r="H168" s="3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  <row r="169" spans="2:33" s="1" customFormat="1" ht="15.6" x14ac:dyDescent="0.3">
      <c r="B169" s="6"/>
      <c r="C169" s="5"/>
      <c r="D169" s="5"/>
      <c r="E169" s="5"/>
      <c r="F169" s="3"/>
      <c r="G169" s="3"/>
      <c r="H169" s="3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 spans="2:33" s="1" customFormat="1" ht="15.6" x14ac:dyDescent="0.3">
      <c r="B170" s="6"/>
      <c r="C170" s="5"/>
      <c r="D170" s="5"/>
      <c r="E170" s="5"/>
      <c r="F170" s="3"/>
      <c r="G170" s="3"/>
      <c r="H170" s="3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2:33" s="1" customFormat="1" ht="15.6" x14ac:dyDescent="0.3">
      <c r="B171" s="6"/>
      <c r="C171" s="5"/>
      <c r="D171" s="5"/>
      <c r="E171" s="5"/>
      <c r="F171" s="3"/>
      <c r="G171" s="3"/>
      <c r="H171" s="3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2:33" s="1" customFormat="1" ht="15.6" x14ac:dyDescent="0.3">
      <c r="B172" s="6"/>
      <c r="C172" s="5"/>
      <c r="D172" s="5"/>
      <c r="E172" s="5"/>
      <c r="F172" s="3"/>
      <c r="G172" s="3"/>
      <c r="H172" s="3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</row>
    <row r="173" spans="2:33" s="1" customFormat="1" ht="15.6" x14ac:dyDescent="0.3">
      <c r="B173" s="6"/>
      <c r="C173" s="5"/>
      <c r="D173" s="5"/>
      <c r="E173" s="5"/>
      <c r="F173" s="3"/>
      <c r="G173" s="3"/>
      <c r="H173" s="3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  <row r="174" spans="2:33" s="1" customFormat="1" ht="15.6" x14ac:dyDescent="0.3">
      <c r="B174" s="6"/>
      <c r="C174" s="5"/>
      <c r="D174" s="5"/>
      <c r="E174" s="5"/>
      <c r="F174" s="3"/>
      <c r="G174" s="3"/>
      <c r="H174" s="3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</row>
    <row r="175" spans="2:33" s="1" customFormat="1" ht="15.6" x14ac:dyDescent="0.3">
      <c r="B175" s="6"/>
      <c r="C175" s="5"/>
      <c r="D175" s="5"/>
      <c r="E175" s="5"/>
      <c r="F175" s="3"/>
      <c r="G175" s="3"/>
      <c r="H175" s="3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2:33" s="1" customFormat="1" ht="15.6" x14ac:dyDescent="0.3">
      <c r="B176" s="6"/>
      <c r="C176" s="5"/>
      <c r="D176" s="5"/>
      <c r="E176" s="5"/>
      <c r="F176" s="3"/>
      <c r="G176" s="3"/>
      <c r="H176" s="3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7" spans="2:33" s="1" customFormat="1" ht="15.6" x14ac:dyDescent="0.3">
      <c r="B177" s="6"/>
      <c r="C177" s="5"/>
      <c r="D177" s="5"/>
      <c r="E177" s="5"/>
      <c r="F177" s="3"/>
      <c r="G177" s="3"/>
      <c r="H177" s="3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</row>
    <row r="178" spans="2:33" s="1" customFormat="1" ht="15.6" x14ac:dyDescent="0.3">
      <c r="B178" s="6"/>
      <c r="C178" s="5"/>
      <c r="D178" s="5"/>
      <c r="E178" s="5"/>
      <c r="F178" s="3"/>
      <c r="G178" s="3"/>
      <c r="H178" s="3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</row>
    <row r="179" spans="2:33" s="1" customFormat="1" ht="15.6" x14ac:dyDescent="0.3">
      <c r="B179" s="6"/>
      <c r="C179" s="5"/>
      <c r="D179" s="5"/>
      <c r="E179" s="5"/>
      <c r="F179" s="3"/>
      <c r="G179" s="3"/>
      <c r="H179" s="3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</row>
    <row r="180" spans="2:33" s="1" customFormat="1" ht="15.6" x14ac:dyDescent="0.3">
      <c r="B180" s="6"/>
      <c r="C180" s="5"/>
      <c r="D180" s="5"/>
      <c r="E180" s="5"/>
      <c r="F180" s="3"/>
      <c r="G180" s="3"/>
      <c r="H180" s="3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</row>
    <row r="181" spans="2:33" s="1" customFormat="1" ht="15.6" x14ac:dyDescent="0.3">
      <c r="B181" s="6"/>
      <c r="C181" s="5"/>
      <c r="D181" s="5"/>
      <c r="E181" s="5"/>
      <c r="F181" s="3"/>
      <c r="G181" s="3"/>
      <c r="H181" s="3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</row>
    <row r="182" spans="2:33" s="1" customFormat="1" ht="15.6" x14ac:dyDescent="0.3">
      <c r="B182" s="6"/>
      <c r="C182" s="5"/>
      <c r="D182" s="5"/>
      <c r="E182" s="5"/>
      <c r="F182" s="3"/>
      <c r="G182" s="3"/>
      <c r="H182" s="3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</row>
    <row r="183" spans="2:33" s="1" customFormat="1" ht="15.6" x14ac:dyDescent="0.3">
      <c r="B183" s="6"/>
      <c r="C183" s="5"/>
      <c r="D183" s="5"/>
      <c r="E183" s="5"/>
      <c r="F183" s="3"/>
      <c r="G183" s="3"/>
      <c r="H183" s="3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</row>
    <row r="184" spans="2:33" s="1" customFormat="1" ht="15.6" x14ac:dyDescent="0.3">
      <c r="B184" s="6"/>
      <c r="C184" s="5"/>
      <c r="D184" s="5"/>
      <c r="E184" s="5"/>
      <c r="F184" s="3"/>
      <c r="G184" s="3"/>
      <c r="H184" s="3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</row>
    <row r="185" spans="2:33" s="1" customFormat="1" ht="15.6" x14ac:dyDescent="0.3">
      <c r="B185" s="6"/>
      <c r="C185" s="5"/>
      <c r="D185" s="5"/>
      <c r="E185" s="5"/>
      <c r="F185" s="3"/>
      <c r="G185" s="3"/>
      <c r="H185" s="3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</row>
    <row r="186" spans="2:33" s="1" customFormat="1" ht="15.6" x14ac:dyDescent="0.3">
      <c r="B186" s="6"/>
      <c r="C186" s="5"/>
      <c r="D186" s="5"/>
      <c r="E186" s="5"/>
      <c r="F186" s="3"/>
      <c r="G186" s="3"/>
      <c r="H186" s="3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</row>
    <row r="187" spans="2:33" s="1" customFormat="1" ht="15.6" x14ac:dyDescent="0.3">
      <c r="B187" s="6"/>
      <c r="C187" s="5"/>
      <c r="D187" s="5"/>
      <c r="E187" s="5"/>
      <c r="F187" s="3"/>
      <c r="G187" s="3"/>
      <c r="H187" s="3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</row>
    <row r="188" spans="2:33" s="1" customFormat="1" ht="15.6" x14ac:dyDescent="0.3">
      <c r="B188" s="6"/>
      <c r="C188" s="5"/>
      <c r="D188" s="5"/>
      <c r="E188" s="5"/>
      <c r="F188" s="3"/>
      <c r="G188" s="3"/>
      <c r="H188" s="3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</row>
    <row r="189" spans="2:33" s="1" customFormat="1" ht="15.6" x14ac:dyDescent="0.3">
      <c r="B189" s="6"/>
      <c r="C189" s="5"/>
      <c r="D189" s="5"/>
      <c r="E189" s="5"/>
      <c r="F189" s="3"/>
      <c r="G189" s="3"/>
      <c r="H189" s="3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</row>
    <row r="190" spans="2:33" s="1" customFormat="1" ht="15.6" x14ac:dyDescent="0.3">
      <c r="B190" s="6"/>
      <c r="C190" s="5"/>
      <c r="D190" s="5"/>
      <c r="E190" s="5"/>
      <c r="F190" s="3"/>
      <c r="G190" s="3"/>
      <c r="H190" s="3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</row>
    <row r="191" spans="2:33" s="1" customFormat="1" ht="15.6" x14ac:dyDescent="0.3">
      <c r="B191" s="6"/>
      <c r="C191" s="5"/>
      <c r="D191" s="5"/>
      <c r="E191" s="5"/>
      <c r="F191" s="3"/>
      <c r="G191" s="3"/>
      <c r="H191" s="3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</row>
    <row r="192" spans="2:33" s="1" customFormat="1" ht="15.6" x14ac:dyDescent="0.3">
      <c r="B192" s="6"/>
      <c r="C192" s="5"/>
      <c r="D192" s="5"/>
      <c r="E192" s="5"/>
      <c r="F192" s="3"/>
      <c r="G192" s="3"/>
      <c r="H192" s="3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</row>
    <row r="193" spans="2:33" s="1" customFormat="1" ht="15.6" x14ac:dyDescent="0.3">
      <c r="B193" s="6"/>
      <c r="C193" s="5"/>
      <c r="D193" s="5"/>
      <c r="E193" s="5"/>
      <c r="F193" s="3"/>
      <c r="G193" s="3"/>
      <c r="H193" s="3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</row>
    <row r="194" spans="2:33" s="1" customFormat="1" ht="15.6" x14ac:dyDescent="0.3">
      <c r="B194" s="6"/>
      <c r="C194" s="5"/>
      <c r="D194" s="5"/>
      <c r="E194" s="5"/>
      <c r="F194" s="3"/>
      <c r="G194" s="3"/>
      <c r="H194" s="3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</row>
    <row r="195" spans="2:33" s="1" customFormat="1" ht="15.6" x14ac:dyDescent="0.3">
      <c r="B195" s="6"/>
      <c r="C195" s="5"/>
      <c r="D195" s="5"/>
      <c r="E195" s="5"/>
      <c r="F195" s="3"/>
      <c r="G195" s="3"/>
      <c r="H195" s="3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</row>
    <row r="196" spans="2:33" s="1" customFormat="1" ht="15.6" x14ac:dyDescent="0.3">
      <c r="B196" s="6"/>
      <c r="C196" s="5"/>
      <c r="D196" s="5"/>
      <c r="E196" s="5"/>
      <c r="F196" s="3"/>
      <c r="G196" s="3"/>
      <c r="H196" s="3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</row>
    <row r="197" spans="2:33" s="1" customFormat="1" ht="15.6" x14ac:dyDescent="0.3">
      <c r="B197" s="6"/>
      <c r="C197" s="5"/>
      <c r="D197" s="5"/>
      <c r="E197" s="5"/>
      <c r="F197" s="3"/>
      <c r="G197" s="3"/>
      <c r="H197" s="3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</row>
    <row r="198" spans="2:33" s="1" customFormat="1" ht="15.6" x14ac:dyDescent="0.3">
      <c r="B198" s="6"/>
      <c r="C198" s="5"/>
      <c r="D198" s="5"/>
      <c r="E198" s="5"/>
      <c r="F198" s="3"/>
      <c r="G198" s="3"/>
      <c r="H198" s="3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</row>
    <row r="199" spans="2:33" s="1" customFormat="1" ht="15.6" x14ac:dyDescent="0.3">
      <c r="B199" s="6"/>
      <c r="C199" s="5"/>
      <c r="D199" s="5"/>
      <c r="E199" s="5"/>
      <c r="F199" s="3"/>
      <c r="G199" s="3"/>
      <c r="H199" s="3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</row>
    <row r="200" spans="2:33" s="1" customFormat="1" ht="15.6" x14ac:dyDescent="0.3">
      <c r="B200" s="6"/>
      <c r="C200" s="5"/>
      <c r="D200" s="5"/>
      <c r="E200" s="5"/>
      <c r="F200" s="3"/>
      <c r="G200" s="3"/>
      <c r="H200" s="3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</row>
    <row r="201" spans="2:33" s="1" customFormat="1" ht="15.6" x14ac:dyDescent="0.3">
      <c r="B201" s="6"/>
      <c r="C201" s="5"/>
      <c r="D201" s="5"/>
      <c r="E201" s="5"/>
      <c r="F201" s="3"/>
      <c r="G201" s="3"/>
      <c r="H201" s="3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</row>
    <row r="202" spans="2:33" s="1" customFormat="1" ht="15.6" x14ac:dyDescent="0.3">
      <c r="B202" s="6"/>
      <c r="C202" s="5"/>
      <c r="D202" s="5"/>
      <c r="E202" s="5"/>
      <c r="F202" s="3"/>
      <c r="G202" s="3"/>
      <c r="H202" s="3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</row>
    <row r="203" spans="2:33" s="1" customFormat="1" ht="15.6" x14ac:dyDescent="0.3">
      <c r="B203" s="6"/>
      <c r="C203" s="5"/>
      <c r="D203" s="5"/>
      <c r="E203" s="5"/>
      <c r="F203" s="3"/>
      <c r="G203" s="3"/>
      <c r="H203" s="3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</row>
    <row r="204" spans="2:33" s="1" customFormat="1" ht="15.6" x14ac:dyDescent="0.3">
      <c r="B204" s="6"/>
      <c r="C204" s="5"/>
      <c r="D204" s="5"/>
      <c r="E204" s="5"/>
      <c r="F204" s="3"/>
      <c r="G204" s="3"/>
      <c r="H204" s="3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</row>
    <row r="205" spans="2:33" s="1" customFormat="1" ht="15.6" x14ac:dyDescent="0.3">
      <c r="B205" s="6"/>
      <c r="C205" s="5"/>
      <c r="D205" s="5"/>
      <c r="E205" s="5"/>
      <c r="F205" s="3"/>
      <c r="G205" s="3"/>
      <c r="H205" s="3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2:33" s="1" customFormat="1" ht="15.6" x14ac:dyDescent="0.3">
      <c r="B206" s="6"/>
      <c r="C206" s="5"/>
      <c r="D206" s="5"/>
      <c r="E206" s="5"/>
      <c r="F206" s="3"/>
      <c r="G206" s="3"/>
      <c r="H206" s="3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</row>
    <row r="207" spans="2:33" s="1" customFormat="1" ht="15.6" x14ac:dyDescent="0.3">
      <c r="B207" s="6"/>
      <c r="C207" s="5"/>
      <c r="D207" s="5"/>
      <c r="E207" s="5"/>
      <c r="F207" s="3"/>
      <c r="G207" s="3"/>
      <c r="H207" s="3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</row>
    <row r="208" spans="2:33" s="1" customFormat="1" ht="15.6" x14ac:dyDescent="0.3">
      <c r="B208" s="6"/>
      <c r="C208" s="5"/>
      <c r="D208" s="5"/>
      <c r="E208" s="5"/>
      <c r="F208" s="3"/>
      <c r="G208" s="3"/>
      <c r="H208" s="3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</row>
    <row r="209" spans="2:33" s="1" customFormat="1" ht="15.6" x14ac:dyDescent="0.3">
      <c r="B209" s="6"/>
      <c r="C209" s="5"/>
      <c r="D209" s="5"/>
      <c r="E209" s="5"/>
      <c r="F209" s="3"/>
      <c r="G209" s="3"/>
      <c r="H209" s="3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</row>
    <row r="210" spans="2:33" s="1" customFormat="1" ht="15.6" x14ac:dyDescent="0.3">
      <c r="B210" s="6"/>
      <c r="C210" s="5"/>
      <c r="D210" s="5"/>
      <c r="E210" s="5"/>
      <c r="F210" s="3"/>
      <c r="G210" s="3"/>
      <c r="H210" s="3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</row>
    <row r="211" spans="2:33" s="1" customFormat="1" ht="15.6" x14ac:dyDescent="0.3">
      <c r="B211" s="6"/>
      <c r="C211" s="5"/>
      <c r="D211" s="5"/>
      <c r="E211" s="5"/>
      <c r="F211" s="3"/>
      <c r="G211" s="3"/>
      <c r="H211" s="3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</row>
    <row r="212" spans="2:33" s="1" customFormat="1" ht="15.6" x14ac:dyDescent="0.3">
      <c r="B212" s="6"/>
      <c r="C212" s="5"/>
      <c r="D212" s="5"/>
      <c r="E212" s="5"/>
      <c r="F212" s="3"/>
      <c r="G212" s="3"/>
      <c r="H212" s="3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</row>
    <row r="213" spans="2:33" s="1" customFormat="1" ht="15.6" x14ac:dyDescent="0.3">
      <c r="B213" s="6"/>
      <c r="C213" s="5"/>
      <c r="D213" s="5"/>
      <c r="E213" s="5"/>
      <c r="F213" s="3"/>
      <c r="G213" s="3"/>
      <c r="H213" s="3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</row>
    <row r="214" spans="2:33" s="1" customFormat="1" ht="15.6" x14ac:dyDescent="0.3">
      <c r="B214" s="6"/>
      <c r="C214" s="5"/>
      <c r="D214" s="5"/>
      <c r="E214" s="5"/>
      <c r="F214" s="3"/>
      <c r="G214" s="3"/>
      <c r="H214" s="3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</row>
    <row r="215" spans="2:33" s="1" customFormat="1" ht="15.6" x14ac:dyDescent="0.3">
      <c r="B215" s="6"/>
      <c r="C215" s="5"/>
      <c r="D215" s="5"/>
      <c r="E215" s="5"/>
      <c r="F215" s="3"/>
      <c r="G215" s="3"/>
      <c r="H215" s="3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</row>
    <row r="216" spans="2:33" s="1" customFormat="1" ht="15.6" x14ac:dyDescent="0.3">
      <c r="B216" s="6"/>
      <c r="C216" s="5"/>
      <c r="D216" s="5"/>
      <c r="E216" s="5"/>
      <c r="F216" s="3"/>
      <c r="G216" s="3"/>
      <c r="H216" s="3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</row>
    <row r="217" spans="2:33" s="1" customFormat="1" ht="15.6" x14ac:dyDescent="0.3">
      <c r="B217" s="6"/>
      <c r="C217" s="5"/>
      <c r="D217" s="5"/>
      <c r="E217" s="5"/>
      <c r="F217" s="3"/>
      <c r="G217" s="3"/>
      <c r="H217" s="3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</row>
    <row r="218" spans="2:33" s="1" customFormat="1" ht="15.6" x14ac:dyDescent="0.3">
      <c r="B218" s="6"/>
      <c r="C218" s="5"/>
      <c r="D218" s="5"/>
      <c r="E218" s="5"/>
      <c r="F218" s="3"/>
      <c r="G218" s="3"/>
      <c r="H218" s="3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</row>
    <row r="219" spans="2:33" s="1" customFormat="1" ht="15.6" x14ac:dyDescent="0.3">
      <c r="B219" s="6"/>
      <c r="C219" s="5"/>
      <c r="D219" s="5"/>
      <c r="E219" s="5"/>
      <c r="F219" s="3"/>
      <c r="G219" s="3"/>
      <c r="H219" s="3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</row>
    <row r="220" spans="2:33" s="1" customFormat="1" ht="15.6" x14ac:dyDescent="0.3">
      <c r="B220" s="6"/>
      <c r="C220" s="5"/>
      <c r="D220" s="5"/>
      <c r="E220" s="5"/>
      <c r="F220" s="3"/>
      <c r="G220" s="3"/>
      <c r="H220" s="3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</row>
    <row r="221" spans="2:33" s="1" customFormat="1" ht="15.6" x14ac:dyDescent="0.3">
      <c r="B221" s="6"/>
      <c r="C221" s="5"/>
      <c r="D221" s="5"/>
      <c r="E221" s="5"/>
      <c r="F221" s="3"/>
      <c r="G221" s="3"/>
      <c r="H221" s="3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</row>
    <row r="222" spans="2:33" s="1" customFormat="1" ht="15.6" x14ac:dyDescent="0.3">
      <c r="B222" s="6"/>
      <c r="C222" s="5"/>
      <c r="D222" s="5"/>
      <c r="E222" s="5"/>
      <c r="F222" s="3"/>
      <c r="G222" s="3"/>
      <c r="H222" s="3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</row>
    <row r="223" spans="2:33" s="1" customFormat="1" ht="15.6" x14ac:dyDescent="0.3">
      <c r="B223" s="6"/>
      <c r="C223" s="5"/>
      <c r="D223" s="5"/>
      <c r="E223" s="5"/>
      <c r="F223" s="3"/>
      <c r="G223" s="3"/>
      <c r="H223" s="3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</row>
    <row r="224" spans="2:33" s="1" customFormat="1" ht="15.6" x14ac:dyDescent="0.3">
      <c r="B224" s="6"/>
      <c r="C224" s="5"/>
      <c r="D224" s="5"/>
      <c r="E224" s="5"/>
      <c r="F224" s="3"/>
      <c r="G224" s="3"/>
      <c r="H224" s="3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</row>
    <row r="225" spans="2:33" s="1" customFormat="1" ht="15.6" x14ac:dyDescent="0.3">
      <c r="B225" s="6"/>
      <c r="C225" s="5"/>
      <c r="D225" s="5"/>
      <c r="E225" s="5"/>
      <c r="F225" s="3"/>
      <c r="G225" s="3"/>
      <c r="H225" s="3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</row>
    <row r="226" spans="2:33" s="1" customFormat="1" ht="15.6" x14ac:dyDescent="0.3">
      <c r="B226" s="6"/>
      <c r="C226" s="5"/>
      <c r="D226" s="5"/>
      <c r="E226" s="5"/>
      <c r="F226" s="3"/>
      <c r="G226" s="3"/>
      <c r="H226" s="3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</row>
    <row r="227" spans="2:33" s="1" customFormat="1" ht="15.6" x14ac:dyDescent="0.3">
      <c r="B227" s="6"/>
      <c r="C227" s="5"/>
      <c r="D227" s="5"/>
      <c r="E227" s="5"/>
      <c r="F227" s="3"/>
      <c r="G227" s="3"/>
      <c r="H227" s="3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</row>
    <row r="228" spans="2:33" s="1" customFormat="1" ht="15.6" x14ac:dyDescent="0.3">
      <c r="B228" s="6"/>
      <c r="C228" s="5"/>
      <c r="D228" s="5"/>
      <c r="E228" s="5"/>
      <c r="F228" s="3"/>
      <c r="G228" s="3"/>
      <c r="H228" s="3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</row>
    <row r="229" spans="2:33" s="1" customFormat="1" ht="15.6" x14ac:dyDescent="0.3">
      <c r="B229" s="6"/>
      <c r="C229" s="5"/>
      <c r="D229" s="5"/>
      <c r="E229" s="5"/>
      <c r="F229" s="3"/>
      <c r="G229" s="3"/>
      <c r="H229" s="3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</row>
    <row r="230" spans="2:33" s="1" customFormat="1" ht="15.6" x14ac:dyDescent="0.3">
      <c r="B230" s="6"/>
      <c r="C230" s="5"/>
      <c r="D230" s="5"/>
      <c r="E230" s="5"/>
      <c r="F230" s="3"/>
      <c r="G230" s="3"/>
      <c r="H230" s="3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</row>
    <row r="231" spans="2:33" s="1" customFormat="1" ht="15.6" x14ac:dyDescent="0.3">
      <c r="B231" s="6"/>
      <c r="C231" s="5"/>
      <c r="D231" s="5"/>
      <c r="E231" s="5"/>
      <c r="F231" s="3"/>
      <c r="G231" s="3"/>
      <c r="H231" s="3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</row>
    <row r="232" spans="2:33" s="1" customFormat="1" ht="15.6" x14ac:dyDescent="0.3">
      <c r="B232" s="6"/>
      <c r="C232" s="5"/>
      <c r="D232" s="5"/>
      <c r="E232" s="5"/>
      <c r="F232" s="3"/>
      <c r="G232" s="3"/>
      <c r="H232" s="3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</row>
    <row r="233" spans="2:33" s="1" customFormat="1" ht="15.6" x14ac:dyDescent="0.3">
      <c r="B233" s="6"/>
      <c r="C233" s="5"/>
      <c r="D233" s="5"/>
      <c r="E233" s="5"/>
      <c r="F233" s="3"/>
      <c r="G233" s="3"/>
      <c r="H233" s="3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</row>
    <row r="234" spans="2:33" s="1" customFormat="1" ht="15.6" x14ac:dyDescent="0.3">
      <c r="B234" s="6"/>
      <c r="C234" s="5"/>
      <c r="D234" s="5"/>
      <c r="E234" s="5"/>
      <c r="F234" s="3"/>
      <c r="G234" s="3"/>
      <c r="H234" s="3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</row>
    <row r="235" spans="2:33" s="1" customFormat="1" ht="15.6" x14ac:dyDescent="0.3">
      <c r="B235" s="6"/>
      <c r="C235" s="5"/>
      <c r="D235" s="5"/>
      <c r="E235" s="5"/>
      <c r="F235" s="3"/>
      <c r="G235" s="3"/>
      <c r="H235" s="3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</row>
    <row r="236" spans="2:33" s="1" customFormat="1" ht="15.6" x14ac:dyDescent="0.3">
      <c r="B236" s="6"/>
      <c r="C236" s="5"/>
      <c r="D236" s="5"/>
      <c r="E236" s="5"/>
      <c r="F236" s="4"/>
      <c r="G236" s="3"/>
      <c r="H236" s="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s="1" customFormat="1" ht="15.6" x14ac:dyDescent="0.3">
      <c r="B237" s="6"/>
      <c r="C237" s="5"/>
      <c r="D237" s="5"/>
      <c r="E237" s="5"/>
      <c r="F237" s="4"/>
      <c r="G237" s="3"/>
      <c r="H237" s="3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s="1" customFormat="1" ht="15.6" x14ac:dyDescent="0.3">
      <c r="B238" s="6"/>
      <c r="C238" s="5"/>
      <c r="D238" s="5"/>
      <c r="E238" s="5"/>
      <c r="F238" s="4"/>
      <c r="G238" s="3"/>
      <c r="H238" s="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s="1" customFormat="1" ht="15.6" x14ac:dyDescent="0.3">
      <c r="B239" s="6"/>
      <c r="C239" s="5"/>
      <c r="D239" s="5"/>
      <c r="E239" s="5"/>
      <c r="F239" s="4"/>
      <c r="G239" s="3"/>
      <c r="H239" s="3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s="1" customFormat="1" ht="15.6" x14ac:dyDescent="0.3">
      <c r="B240" s="6"/>
      <c r="C240" s="5"/>
      <c r="D240" s="5"/>
      <c r="E240" s="5"/>
      <c r="F240" s="4"/>
      <c r="G240" s="3"/>
      <c r="H240" s="3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s="1" customFormat="1" ht="15.6" x14ac:dyDescent="0.3">
      <c r="B241" s="6"/>
      <c r="C241" s="5"/>
      <c r="D241" s="5"/>
      <c r="E241" s="5"/>
      <c r="F241" s="4"/>
      <c r="G241" s="3"/>
      <c r="H241" s="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s="1" customFormat="1" ht="15.6" x14ac:dyDescent="0.3">
      <c r="B242" s="6"/>
      <c r="C242" s="5"/>
      <c r="D242" s="5"/>
      <c r="E242" s="5"/>
      <c r="F242" s="4"/>
      <c r="G242" s="3"/>
      <c r="H242" s="3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s="1" customFormat="1" ht="15.6" x14ac:dyDescent="0.3">
      <c r="B243" s="6"/>
      <c r="C243" s="5"/>
      <c r="D243" s="5"/>
      <c r="E243" s="5"/>
      <c r="F243" s="4"/>
      <c r="G243" s="3"/>
      <c r="H243" s="3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s="1" customFormat="1" ht="15.6" x14ac:dyDescent="0.3">
      <c r="B244" s="6"/>
      <c r="C244" s="5"/>
      <c r="D244" s="5"/>
      <c r="E244" s="5"/>
      <c r="F244" s="4"/>
      <c r="G244" s="3"/>
      <c r="H244" s="3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s="1" customFormat="1" ht="15.6" x14ac:dyDescent="0.3">
      <c r="B245" s="6"/>
      <c r="C245" s="5"/>
      <c r="D245" s="5"/>
      <c r="E245" s="5"/>
      <c r="F245" s="4"/>
      <c r="G245" s="3"/>
      <c r="H245" s="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s="1" customFormat="1" ht="15.6" x14ac:dyDescent="0.3">
      <c r="B246" s="6"/>
      <c r="C246" s="5"/>
      <c r="D246" s="5"/>
      <c r="E246" s="5"/>
      <c r="F246" s="4"/>
      <c r="G246" s="3"/>
      <c r="H246" s="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s="1" customFormat="1" ht="15.6" x14ac:dyDescent="0.3">
      <c r="B247" s="6"/>
      <c r="C247" s="5"/>
      <c r="D247" s="5"/>
      <c r="E247" s="5"/>
      <c r="F247" s="4"/>
      <c r="G247" s="3"/>
      <c r="H247" s="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s="1" customFormat="1" ht="15.6" x14ac:dyDescent="0.3">
      <c r="B248" s="6"/>
      <c r="C248" s="5"/>
      <c r="D248" s="5"/>
      <c r="E248" s="5"/>
      <c r="F248" s="4"/>
      <c r="G248" s="3"/>
      <c r="H248" s="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2:33" s="1" customFormat="1" ht="15.6" x14ac:dyDescent="0.3">
      <c r="B249" s="6"/>
      <c r="C249" s="5"/>
      <c r="D249" s="5"/>
      <c r="E249" s="5"/>
      <c r="F249" s="4"/>
      <c r="G249" s="3"/>
      <c r="H249" s="3"/>
    </row>
    <row r="250" spans="2:33" s="1" customFormat="1" ht="15.6" x14ac:dyDescent="0.3">
      <c r="B250" s="6"/>
      <c r="C250" s="5"/>
      <c r="D250" s="5"/>
      <c r="E250" s="5"/>
      <c r="F250" s="4"/>
      <c r="G250" s="3"/>
      <c r="H250" s="3"/>
    </row>
    <row r="251" spans="2:33" s="1" customFormat="1" ht="15.6" x14ac:dyDescent="0.3">
      <c r="B251" s="6"/>
      <c r="C251" s="5"/>
      <c r="D251" s="5"/>
      <c r="E251" s="5"/>
      <c r="F251" s="4"/>
      <c r="G251" s="3"/>
      <c r="H251" s="3"/>
    </row>
    <row r="252" spans="2:33" s="1" customFormat="1" ht="15.6" x14ac:dyDescent="0.3">
      <c r="B252" s="6"/>
      <c r="C252" s="5"/>
      <c r="D252" s="5"/>
      <c r="E252" s="5"/>
      <c r="F252" s="4"/>
      <c r="G252" s="3"/>
      <c r="H252" s="3"/>
    </row>
    <row r="253" spans="2:33" s="1" customFormat="1" ht="15.6" x14ac:dyDescent="0.3">
      <c r="B253" s="6"/>
      <c r="C253" s="5"/>
      <c r="D253" s="5"/>
      <c r="E253" s="5"/>
      <c r="F253" s="4"/>
      <c r="G253" s="3"/>
      <c r="H253" s="3"/>
    </row>
    <row r="254" spans="2:33" s="1" customFormat="1" ht="15.6" x14ac:dyDescent="0.3">
      <c r="B254" s="6"/>
      <c r="C254" s="5"/>
      <c r="D254" s="5"/>
      <c r="E254" s="5"/>
      <c r="F254" s="4"/>
      <c r="G254" s="3"/>
      <c r="H254" s="3"/>
    </row>
    <row r="255" spans="2:33" s="1" customFormat="1" ht="15.6" x14ac:dyDescent="0.3">
      <c r="B255" s="6"/>
      <c r="C255" s="5"/>
      <c r="D255" s="5"/>
      <c r="E255" s="5"/>
      <c r="F255" s="4"/>
      <c r="G255" s="3"/>
      <c r="H255" s="3"/>
    </row>
    <row r="256" spans="2:33" s="1" customFormat="1" ht="15.6" x14ac:dyDescent="0.3">
      <c r="B256" s="6"/>
      <c r="C256" s="5"/>
      <c r="D256" s="5"/>
      <c r="E256" s="5"/>
      <c r="F256" s="4"/>
      <c r="G256" s="3"/>
      <c r="H256" s="3"/>
    </row>
    <row r="257" spans="2:8" s="1" customFormat="1" ht="15.6" x14ac:dyDescent="0.3">
      <c r="B257" s="6"/>
      <c r="C257" s="5"/>
      <c r="D257" s="5"/>
      <c r="E257" s="5"/>
      <c r="F257" s="4"/>
      <c r="G257" s="3"/>
      <c r="H257" s="3"/>
    </row>
    <row r="258" spans="2:8" s="1" customFormat="1" ht="15.6" x14ac:dyDescent="0.3">
      <c r="B258" s="6"/>
      <c r="C258" s="5"/>
      <c r="D258" s="5"/>
      <c r="E258" s="5"/>
      <c r="F258" s="4"/>
      <c r="G258" s="3"/>
      <c r="H258" s="3"/>
    </row>
    <row r="259" spans="2:8" s="1" customFormat="1" ht="15.6" x14ac:dyDescent="0.3">
      <c r="B259" s="6"/>
      <c r="C259" s="5"/>
      <c r="D259" s="5"/>
      <c r="E259" s="5"/>
      <c r="F259" s="4"/>
      <c r="G259" s="3"/>
      <c r="H259" s="3"/>
    </row>
    <row r="260" spans="2:8" s="1" customFormat="1" ht="15.6" x14ac:dyDescent="0.3">
      <c r="B260" s="6"/>
      <c r="C260" s="5"/>
      <c r="D260" s="5"/>
      <c r="E260" s="5"/>
      <c r="F260" s="4"/>
      <c r="G260" s="3"/>
      <c r="H260" s="3"/>
    </row>
    <row r="261" spans="2:8" s="1" customFormat="1" ht="15.6" x14ac:dyDescent="0.3">
      <c r="B261" s="6"/>
      <c r="C261" s="5"/>
      <c r="D261" s="5"/>
      <c r="E261" s="5"/>
      <c r="F261" s="4"/>
      <c r="G261" s="3"/>
      <c r="H261" s="3"/>
    </row>
    <row r="262" spans="2:8" s="1" customFormat="1" ht="15.6" x14ac:dyDescent="0.3">
      <c r="B262" s="6"/>
      <c r="C262" s="5"/>
      <c r="D262" s="5"/>
      <c r="E262" s="5"/>
      <c r="F262" s="4"/>
      <c r="G262" s="3"/>
      <c r="H262" s="3"/>
    </row>
    <row r="263" spans="2:8" s="1" customFormat="1" ht="15.6" x14ac:dyDescent="0.3">
      <c r="B263" s="6"/>
      <c r="C263" s="5"/>
      <c r="D263" s="5"/>
      <c r="E263" s="5"/>
      <c r="F263" s="4"/>
      <c r="G263" s="3"/>
      <c r="H263" s="3"/>
    </row>
    <row r="264" spans="2:8" s="1" customFormat="1" ht="15.6" x14ac:dyDescent="0.3">
      <c r="B264" s="6"/>
      <c r="C264" s="5"/>
      <c r="D264" s="5"/>
      <c r="E264" s="5"/>
      <c r="F264" s="4"/>
      <c r="G264" s="3"/>
      <c r="H264" s="3"/>
    </row>
    <row r="265" spans="2:8" s="1" customFormat="1" ht="15.6" x14ac:dyDescent="0.3">
      <c r="B265" s="6"/>
      <c r="C265" s="5"/>
      <c r="D265" s="5"/>
      <c r="E265" s="5"/>
      <c r="F265" s="4"/>
      <c r="G265" s="3"/>
      <c r="H265" s="3"/>
    </row>
    <row r="266" spans="2:8" s="1" customFormat="1" ht="15.6" x14ac:dyDescent="0.3">
      <c r="B266" s="6"/>
      <c r="C266" s="5"/>
      <c r="D266" s="5"/>
      <c r="E266" s="5"/>
      <c r="F266" s="4"/>
      <c r="G266" s="3"/>
      <c r="H266" s="3"/>
    </row>
    <row r="267" spans="2:8" s="1" customFormat="1" ht="15.6" x14ac:dyDescent="0.3">
      <c r="B267" s="6"/>
      <c r="C267" s="5"/>
      <c r="D267" s="5"/>
      <c r="E267" s="5"/>
      <c r="F267" s="4"/>
      <c r="G267" s="3"/>
      <c r="H267" s="3"/>
    </row>
    <row r="268" spans="2:8" s="1" customFormat="1" ht="15.6" x14ac:dyDescent="0.3">
      <c r="B268" s="6"/>
      <c r="C268" s="5"/>
      <c r="D268" s="5"/>
      <c r="E268" s="5"/>
      <c r="F268" s="4"/>
      <c r="G268" s="3"/>
      <c r="H268" s="3"/>
    </row>
    <row r="269" spans="2:8" s="1" customFormat="1" ht="15.6" x14ac:dyDescent="0.3">
      <c r="B269" s="6"/>
      <c r="C269" s="5"/>
      <c r="D269" s="5"/>
      <c r="E269" s="5"/>
      <c r="F269" s="4"/>
      <c r="G269" s="3"/>
      <c r="H269" s="3"/>
    </row>
    <row r="270" spans="2:8" s="1" customFormat="1" ht="15.6" x14ac:dyDescent="0.3">
      <c r="B270" s="6"/>
      <c r="C270" s="5"/>
      <c r="D270" s="5"/>
      <c r="E270" s="5"/>
      <c r="F270" s="4"/>
      <c r="G270" s="3"/>
      <c r="H270" s="3"/>
    </row>
    <row r="271" spans="2:8" s="1" customFormat="1" ht="15.6" x14ac:dyDescent="0.3">
      <c r="B271" s="6"/>
      <c r="C271" s="5"/>
      <c r="D271" s="5"/>
      <c r="E271" s="5"/>
      <c r="F271" s="4"/>
      <c r="G271" s="3"/>
      <c r="H271" s="3"/>
    </row>
    <row r="272" spans="2:8" s="1" customFormat="1" ht="15.6" x14ac:dyDescent="0.3">
      <c r="B272" s="6"/>
      <c r="C272" s="5"/>
      <c r="D272" s="5"/>
      <c r="E272" s="5"/>
      <c r="F272" s="4"/>
      <c r="G272" s="3"/>
      <c r="H272" s="3"/>
    </row>
    <row r="273" spans="2:8" s="1" customFormat="1" ht="15.6" x14ac:dyDescent="0.3">
      <c r="B273" s="6"/>
      <c r="C273" s="5"/>
      <c r="D273" s="5"/>
      <c r="E273" s="5"/>
      <c r="F273" s="4"/>
      <c r="G273" s="3"/>
      <c r="H273" s="3"/>
    </row>
    <row r="274" spans="2:8" s="1" customFormat="1" ht="15.6" x14ac:dyDescent="0.3">
      <c r="B274" s="6"/>
      <c r="C274" s="5"/>
      <c r="D274" s="5"/>
      <c r="E274" s="5"/>
      <c r="F274" s="4"/>
      <c r="G274" s="3"/>
      <c r="H274" s="3"/>
    </row>
    <row r="275" spans="2:8" s="1" customFormat="1" ht="15.6" x14ac:dyDescent="0.3">
      <c r="B275" s="6"/>
      <c r="C275" s="5"/>
      <c r="D275" s="5"/>
      <c r="E275" s="5"/>
      <c r="F275" s="4"/>
      <c r="G275" s="3"/>
      <c r="H275" s="3"/>
    </row>
    <row r="276" spans="2:8" s="1" customFormat="1" ht="15.6" x14ac:dyDescent="0.3">
      <c r="B276" s="6"/>
      <c r="C276" s="5"/>
      <c r="D276" s="5"/>
      <c r="E276" s="5"/>
      <c r="F276" s="4"/>
      <c r="G276" s="3"/>
      <c r="H276" s="3"/>
    </row>
    <row r="277" spans="2:8" s="1" customFormat="1" ht="15.6" x14ac:dyDescent="0.3">
      <c r="B277" s="6"/>
      <c r="C277" s="5"/>
      <c r="D277" s="5"/>
      <c r="E277" s="5"/>
      <c r="F277" s="4"/>
      <c r="G277" s="3"/>
      <c r="H277" s="3"/>
    </row>
    <row r="278" spans="2:8" s="1" customFormat="1" ht="15.6" x14ac:dyDescent="0.3">
      <c r="B278" s="6"/>
      <c r="C278" s="5"/>
      <c r="D278" s="5"/>
      <c r="E278" s="5"/>
      <c r="F278" s="4"/>
      <c r="G278" s="3"/>
      <c r="H278" s="3"/>
    </row>
    <row r="279" spans="2:8" s="1" customFormat="1" ht="15.6" x14ac:dyDescent="0.3">
      <c r="B279" s="6"/>
      <c r="C279" s="5"/>
      <c r="D279" s="5"/>
      <c r="E279" s="5"/>
      <c r="F279" s="4"/>
      <c r="G279" s="3"/>
      <c r="H279" s="3"/>
    </row>
    <row r="280" spans="2:8" s="1" customFormat="1" ht="15.6" x14ac:dyDescent="0.3">
      <c r="B280" s="6"/>
      <c r="C280" s="5"/>
      <c r="D280" s="5"/>
      <c r="E280" s="5"/>
      <c r="F280" s="4"/>
      <c r="G280" s="3"/>
      <c r="H280" s="3"/>
    </row>
    <row r="281" spans="2:8" s="1" customFormat="1" ht="15.6" x14ac:dyDescent="0.3">
      <c r="B281" s="6"/>
      <c r="C281" s="5"/>
      <c r="D281" s="5"/>
      <c r="E281" s="5"/>
      <c r="F281" s="4"/>
      <c r="G281" s="3"/>
      <c r="H281" s="3"/>
    </row>
    <row r="282" spans="2:8" s="1" customFormat="1" ht="15.6" x14ac:dyDescent="0.3">
      <c r="B282" s="6"/>
      <c r="C282" s="5"/>
      <c r="D282" s="5"/>
      <c r="E282" s="5"/>
      <c r="F282" s="4"/>
      <c r="G282" s="3"/>
      <c r="H282" s="3"/>
    </row>
    <row r="283" spans="2:8" s="1" customFormat="1" ht="15.6" x14ac:dyDescent="0.3">
      <c r="B283" s="6"/>
      <c r="C283" s="5"/>
      <c r="D283" s="5"/>
      <c r="E283" s="5"/>
      <c r="F283" s="4"/>
      <c r="G283" s="3"/>
      <c r="H283" s="3"/>
    </row>
    <row r="284" spans="2:8" s="1" customFormat="1" ht="15.6" x14ac:dyDescent="0.3">
      <c r="B284" s="6"/>
      <c r="C284" s="5"/>
      <c r="D284" s="5"/>
      <c r="E284" s="5"/>
      <c r="F284" s="4"/>
      <c r="G284" s="3"/>
      <c r="H284" s="3"/>
    </row>
    <row r="285" spans="2:8" s="1" customFormat="1" ht="15.6" x14ac:dyDescent="0.3">
      <c r="B285" s="6"/>
      <c r="C285" s="5"/>
      <c r="D285" s="5"/>
      <c r="E285" s="5"/>
      <c r="F285" s="4"/>
      <c r="G285" s="3"/>
      <c r="H285" s="3"/>
    </row>
    <row r="286" spans="2:8" s="1" customFormat="1" ht="15.6" x14ac:dyDescent="0.3">
      <c r="B286" s="6"/>
      <c r="C286" s="5"/>
      <c r="D286" s="5"/>
      <c r="E286" s="5"/>
      <c r="F286" s="4"/>
      <c r="G286" s="3"/>
      <c r="H286" s="3"/>
    </row>
    <row r="287" spans="2:8" s="1" customFormat="1" ht="15.6" x14ac:dyDescent="0.3">
      <c r="B287" s="6"/>
      <c r="C287" s="5"/>
      <c r="D287" s="5"/>
      <c r="E287" s="5"/>
      <c r="F287" s="4"/>
      <c r="G287" s="3"/>
      <c r="H287" s="3"/>
    </row>
    <row r="288" spans="2:8" s="1" customFormat="1" ht="15.6" x14ac:dyDescent="0.3">
      <c r="B288" s="6"/>
      <c r="C288" s="5"/>
      <c r="D288" s="5"/>
      <c r="E288" s="5"/>
      <c r="F288" s="4"/>
      <c r="G288" s="3"/>
      <c r="H288" s="3"/>
    </row>
    <row r="289" spans="2:8" s="1" customFormat="1" ht="15.6" x14ac:dyDescent="0.3">
      <c r="B289" s="6"/>
      <c r="C289" s="5"/>
      <c r="D289" s="5"/>
      <c r="E289" s="5"/>
      <c r="F289" s="4"/>
      <c r="G289" s="3"/>
      <c r="H289" s="3"/>
    </row>
  </sheetData>
  <mergeCells count="8">
    <mergeCell ref="B2:H3"/>
    <mergeCell ref="B5:B7"/>
    <mergeCell ref="C5:C7"/>
    <mergeCell ref="D5:D7"/>
    <mergeCell ref="E5:E7"/>
    <mergeCell ref="F5:F6"/>
    <mergeCell ref="G5:G7"/>
    <mergeCell ref="H5:H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5" max="7" man="1"/>
    <brk id="90" max="7" man="1"/>
    <brk id="113" min="1" max="25" man="1"/>
  </rowBreaks>
  <colBreaks count="1" manualBreakCount="1">
    <brk id="8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01 02 2022 </vt:lpstr>
      <vt:lpstr>'01 02 2022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2022-02-08T07:13:12Z</dcterms:created>
  <dcterms:modified xsi:type="dcterms:W3CDTF">2022-02-08T07:18:22Z</dcterms:modified>
</cp:coreProperties>
</file>