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0\Desktop\2 0 2 0\ДОХОДИ 2020\"/>
    </mc:Choice>
  </mc:AlternateContent>
  <bookViews>
    <workbookView xWindow="0" yWindow="0" windowWidth="23040" windowHeight="9012"/>
  </bookViews>
  <sheets>
    <sheet name="січень-червень2020" sheetId="1" r:id="rId1"/>
  </sheets>
  <definedNames>
    <definedName name="_xlnm.Print_Area" localSheetId="0">'січень-червень2020'!$A$1:$P$112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E10" i="1"/>
  <c r="E40" i="1"/>
  <c r="E38" i="1"/>
  <c r="E36" i="1" s="1"/>
  <c r="E29" i="1" s="1"/>
  <c r="E37" i="1"/>
  <c r="E31" i="1"/>
  <c r="E28" i="1"/>
  <c r="E27" i="1"/>
  <c r="E26" i="1"/>
  <c r="E25" i="1"/>
  <c r="E24" i="1"/>
  <c r="E23" i="1"/>
  <c r="E22" i="1"/>
  <c r="E21" i="1"/>
  <c r="E18" i="1" s="1"/>
  <c r="E16" i="1"/>
  <c r="E15" i="1"/>
  <c r="E14" i="1"/>
  <c r="E12" i="1" s="1"/>
  <c r="E13" i="1"/>
  <c r="E11" i="1" l="1"/>
  <c r="F13" i="1"/>
  <c r="F12" i="1"/>
  <c r="F15" i="1"/>
  <c r="F93" i="1"/>
  <c r="F37" i="1"/>
  <c r="F28" i="1"/>
  <c r="F26" i="1"/>
  <c r="F25" i="1"/>
  <c r="F24" i="1"/>
  <c r="F23" i="1"/>
  <c r="F22" i="1"/>
  <c r="F21" i="1"/>
  <c r="F14" i="1"/>
  <c r="H110" i="1" l="1"/>
  <c r="F27" i="1" l="1"/>
  <c r="H109" i="1" l="1"/>
  <c r="G109" i="1"/>
  <c r="F108" i="1"/>
  <c r="D108" i="1"/>
  <c r="D107" i="1" s="1"/>
  <c r="H106" i="1"/>
  <c r="G106" i="1"/>
  <c r="D106" i="1"/>
  <c r="D105" i="1" s="1"/>
  <c r="D103" i="1" s="1"/>
  <c r="F105" i="1"/>
  <c r="H104" i="1"/>
  <c r="T103" i="1"/>
  <c r="H102" i="1"/>
  <c r="G102" i="1"/>
  <c r="H101" i="1"/>
  <c r="H100" i="1"/>
  <c r="H99" i="1"/>
  <c r="G99" i="1"/>
  <c r="F98" i="1"/>
  <c r="H98" i="1" s="1"/>
  <c r="D98" i="1"/>
  <c r="H97" i="1"/>
  <c r="G97" i="1"/>
  <c r="F96" i="1"/>
  <c r="D96" i="1"/>
  <c r="H95" i="1"/>
  <c r="G95" i="1"/>
  <c r="H94" i="1"/>
  <c r="G94" i="1"/>
  <c r="H93" i="1"/>
  <c r="G93" i="1"/>
  <c r="D93" i="1"/>
  <c r="D83" i="1" s="1"/>
  <c r="D82" i="1" s="1"/>
  <c r="H92" i="1"/>
  <c r="G92" i="1"/>
  <c r="H91" i="1"/>
  <c r="G91" i="1"/>
  <c r="H90" i="1"/>
  <c r="G90" i="1"/>
  <c r="H89" i="1"/>
  <c r="G89" i="1"/>
  <c r="H88" i="1"/>
  <c r="G88" i="1"/>
  <c r="H87" i="1"/>
  <c r="H86" i="1"/>
  <c r="H85" i="1"/>
  <c r="G85" i="1"/>
  <c r="H84" i="1"/>
  <c r="F83" i="1"/>
  <c r="H81" i="1"/>
  <c r="G81" i="1"/>
  <c r="H80" i="1"/>
  <c r="G80" i="1"/>
  <c r="H79" i="1"/>
  <c r="H78" i="1"/>
  <c r="G78" i="1"/>
  <c r="F77" i="1"/>
  <c r="D77" i="1"/>
  <c r="H76" i="1"/>
  <c r="H75" i="1"/>
  <c r="F74" i="1"/>
  <c r="D74" i="1"/>
  <c r="H71" i="1"/>
  <c r="G71" i="1"/>
  <c r="H70" i="1"/>
  <c r="G70" i="1"/>
  <c r="H69" i="1"/>
  <c r="H68" i="1"/>
  <c r="F67" i="1"/>
  <c r="D67" i="1"/>
  <c r="H66" i="1"/>
  <c r="H65" i="1"/>
  <c r="H64" i="1"/>
  <c r="H63" i="1"/>
  <c r="H62" i="1"/>
  <c r="H61" i="1"/>
  <c r="H60" i="1"/>
  <c r="F59" i="1"/>
  <c r="D59" i="1"/>
  <c r="H58" i="1"/>
  <c r="H57" i="1"/>
  <c r="G57" i="1"/>
  <c r="F56" i="1"/>
  <c r="D56" i="1"/>
  <c r="H55" i="1"/>
  <c r="G55" i="1"/>
  <c r="F54" i="1"/>
  <c r="D54" i="1"/>
  <c r="H53" i="1"/>
  <c r="G53" i="1"/>
  <c r="H52" i="1"/>
  <c r="G52" i="1"/>
  <c r="H51" i="1"/>
  <c r="G51" i="1"/>
  <c r="H50" i="1"/>
  <c r="G50" i="1"/>
  <c r="H49" i="1"/>
  <c r="G49" i="1"/>
  <c r="H48" i="1"/>
  <c r="G48" i="1"/>
  <c r="H47" i="1"/>
  <c r="G47" i="1"/>
  <c r="H46" i="1"/>
  <c r="G46" i="1"/>
  <c r="H45" i="1"/>
  <c r="G45" i="1"/>
  <c r="H44" i="1"/>
  <c r="G44" i="1"/>
  <c r="T43" i="1"/>
  <c r="F43" i="1"/>
  <c r="D43" i="1"/>
  <c r="H41" i="1"/>
  <c r="G41" i="1"/>
  <c r="F40" i="1"/>
  <c r="D40" i="1"/>
  <c r="H39" i="1"/>
  <c r="G39" i="1"/>
  <c r="G38" i="1"/>
  <c r="D38" i="1"/>
  <c r="D36" i="1" s="1"/>
  <c r="G37" i="1"/>
  <c r="D37" i="1"/>
  <c r="F36" i="1"/>
  <c r="H36" i="1" s="1"/>
  <c r="H35" i="1"/>
  <c r="H34" i="1"/>
  <c r="H33" i="1"/>
  <c r="G33" i="1"/>
  <c r="H32" i="1"/>
  <c r="G32" i="1"/>
  <c r="T31" i="1"/>
  <c r="F31" i="1"/>
  <c r="D31" i="1"/>
  <c r="H30" i="1"/>
  <c r="G30" i="1"/>
  <c r="T29" i="1"/>
  <c r="H28" i="1"/>
  <c r="G28" i="1"/>
  <c r="D28" i="1"/>
  <c r="H27" i="1"/>
  <c r="D27" i="1"/>
  <c r="H26" i="1"/>
  <c r="G26" i="1"/>
  <c r="D26" i="1"/>
  <c r="G25" i="1"/>
  <c r="D25" i="1"/>
  <c r="H24" i="1"/>
  <c r="D24" i="1"/>
  <c r="H23" i="1"/>
  <c r="G23" i="1"/>
  <c r="D23" i="1"/>
  <c r="H22" i="1"/>
  <c r="G22" i="1"/>
  <c r="D22" i="1"/>
  <c r="G21" i="1"/>
  <c r="D21" i="1"/>
  <c r="H20" i="1"/>
  <c r="H19" i="1"/>
  <c r="D18" i="1"/>
  <c r="H17" i="1"/>
  <c r="D17" i="1"/>
  <c r="H16" i="1"/>
  <c r="G16" i="1"/>
  <c r="D16" i="1"/>
  <c r="H15" i="1"/>
  <c r="G15" i="1"/>
  <c r="D15" i="1"/>
  <c r="G14" i="1"/>
  <c r="D14" i="1"/>
  <c r="H13" i="1"/>
  <c r="D13" i="1"/>
  <c r="D12" i="1" l="1"/>
  <c r="D11" i="1" s="1"/>
  <c r="D73" i="1"/>
  <c r="D72" i="1" s="1"/>
  <c r="H83" i="1"/>
  <c r="D42" i="1"/>
  <c r="H96" i="1"/>
  <c r="H108" i="1"/>
  <c r="H40" i="1"/>
  <c r="H54" i="1"/>
  <c r="H59" i="1"/>
  <c r="F107" i="1"/>
  <c r="H107" i="1" s="1"/>
  <c r="G83" i="1"/>
  <c r="F73" i="1"/>
  <c r="H73" i="1" s="1"/>
  <c r="H31" i="1"/>
  <c r="G105" i="1"/>
  <c r="G98" i="1"/>
  <c r="G77" i="1"/>
  <c r="H77" i="1"/>
  <c r="H67" i="1"/>
  <c r="G56" i="1"/>
  <c r="G54" i="1"/>
  <c r="H43" i="1"/>
  <c r="G31" i="1"/>
  <c r="D29" i="1"/>
  <c r="G13" i="1"/>
  <c r="G24" i="1"/>
  <c r="G36" i="1"/>
  <c r="G43" i="1"/>
  <c r="H74" i="1"/>
  <c r="H14" i="1"/>
  <c r="H21" i="1"/>
  <c r="H25" i="1"/>
  <c r="F29" i="1"/>
  <c r="H37" i="1"/>
  <c r="H38" i="1"/>
  <c r="F42" i="1"/>
  <c r="H56" i="1"/>
  <c r="H105" i="1"/>
  <c r="G40" i="1"/>
  <c r="G67" i="1"/>
  <c r="G96" i="1"/>
  <c r="F18" i="1"/>
  <c r="F82" i="1"/>
  <c r="F103" i="1"/>
  <c r="G73" i="1" l="1"/>
  <c r="D10" i="1"/>
  <c r="D111" i="1" s="1"/>
  <c r="F72" i="1"/>
  <c r="G72" i="1" s="1"/>
  <c r="H18" i="1"/>
  <c r="G18" i="1"/>
  <c r="H103" i="1"/>
  <c r="G103" i="1"/>
  <c r="H42" i="1"/>
  <c r="G42" i="1"/>
  <c r="H82" i="1"/>
  <c r="G82" i="1"/>
  <c r="G29" i="1"/>
  <c r="H29" i="1"/>
  <c r="F11" i="1"/>
  <c r="H12" i="1"/>
  <c r="G12" i="1"/>
  <c r="H72" i="1" l="1"/>
  <c r="H11" i="1"/>
  <c r="G11" i="1"/>
  <c r="F10" i="1"/>
  <c r="G10" i="1" l="1"/>
  <c r="F111" i="1"/>
  <c r="H111" i="1" s="1"/>
  <c r="H10" i="1"/>
  <c r="G111" i="1" l="1"/>
</calcChain>
</file>

<file path=xl/sharedStrings.xml><?xml version="1.0" encoding="utf-8"?>
<sst xmlns="http://schemas.openxmlformats.org/spreadsheetml/2006/main" count="177" uniqueCount="172">
  <si>
    <t>/тис. грн./</t>
  </si>
  <si>
    <t>Код бюджетної класифікації</t>
  </si>
  <si>
    <t>Назва доходів</t>
  </si>
  <si>
    <t>Фактичні надходження                       за 2019 рік</t>
  </si>
  <si>
    <t xml:space="preserve">Фактичні надходження станом на </t>
  </si>
  <si>
    <t>Доходи бюджету загального фонду</t>
  </si>
  <si>
    <t>Податкові надходження</t>
  </si>
  <si>
    <t xml:space="preserve"> Податки на доходи, податки на прибуток, податки на збільшення ринкової вартості</t>
  </si>
  <si>
    <t>Податок та збір на доходи фізичних осіб</t>
  </si>
  <si>
    <t>11010100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</si>
  <si>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</si>
  <si>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11010200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</si>
  <si>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</si>
  <si>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11010400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</si>
  <si>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</si>
  <si>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11010500</t>
  </si>
  <si>
    <t>Податок на доходи фізичних осіб, що сплачується фізичними особами за результатами річного декларування</t>
  </si>
  <si>
    <t>11010600, 11010900</t>
  </si>
  <si>
    <t>Податок на доходи фізичних осіб із суми пенсійних виплат або щомісячного довічного грошового утримання, що оподатковуються відповідно до підпункту 164.2.19 пункту 164.2 статті 164 Податкового кодексу</t>
  </si>
  <si>
    <t>Податок на прибуток підприємств</t>
  </si>
  <si>
    <t xml:space="preserve">Податок на прибуток підприємств та фінансових установ комунальної власності </t>
  </si>
  <si>
    <t>11020202</t>
  </si>
  <si>
    <t>11020300</t>
  </si>
  <si>
    <t>Податок на прибуток підприємств, створених за участю інозомних інвесторів</t>
  </si>
  <si>
    <t>11020500</t>
  </si>
  <si>
    <t>Податок на прибуток іноземних юридичних осіб</t>
  </si>
  <si>
    <t>11020600</t>
  </si>
  <si>
    <t>Податок на прибуток банківських організацій, включаючи філіали аналогічних організацій, розташованих на території України  </t>
  </si>
  <si>
    <t>11020700</t>
  </si>
  <si>
    <t>Податок на прибуток страхових організацій, включаючи філіали аналогічних організацій, розташованих на території України  </t>
  </si>
  <si>
    <t>11020900</t>
  </si>
  <si>
    <t>Податок на прибуток організацій і підприємств споживчої кооперації, кооперативів та громадських об'єднань  </t>
  </si>
  <si>
    <t>11021000</t>
  </si>
  <si>
    <t>Податок на прибуток приватних підприємств  </t>
  </si>
  <si>
    <t>11021100</t>
  </si>
  <si>
    <t>Інші платники податку на прибуток</t>
  </si>
  <si>
    <t>11021600</t>
  </si>
  <si>
    <t>Податок на прибуток фінансових установ, включаючи філіали аналогічних організацій, розташованих на території України, за винятком страхових організацій  </t>
  </si>
  <si>
    <t>Рентна плата та плата за використання інших природних ресурсів</t>
  </si>
  <si>
    <t>13010000</t>
  </si>
  <si>
    <t>Рентна плата за спеціальне використання лісових ресурсів</t>
  </si>
  <si>
    <t>Рентна плата за спеціальне використання води</t>
  </si>
  <si>
    <t>13020100</t>
  </si>
  <si>
    <t xml:space="preserve">Рентна плата за спеціальне використання води (крім рентної плати за спеціальне використання води водних об'єктів місцевого значення) </t>
  </si>
  <si>
    <t xml:space="preserve">Рентна плата за спеціальне використання води водних об'єктів місцевого значення </t>
  </si>
  <si>
    <t>13020401</t>
  </si>
  <si>
    <t>Надходження рентної плати за спеціальне використання води від підприємств житлово-комунального господарства</t>
  </si>
  <si>
    <t>13020600</t>
  </si>
  <si>
    <t>Рентна плата за спеціальне використання води в частині використання вод для потреб водного транспорту</t>
  </si>
  <si>
    <t>Рентна плата за користування надрами</t>
  </si>
  <si>
    <t>13030100</t>
  </si>
  <si>
    <t xml:space="preserve">Рентна плата за користування надрами для видобування корисних копалин загальнодержавного значення </t>
  </si>
  <si>
    <t>13030200, 13030600</t>
  </si>
  <si>
    <t xml:space="preserve">Рентна плата за користування надрами для видобування корисних копалин місцевого значення </t>
  </si>
  <si>
    <t>13070000</t>
  </si>
  <si>
    <t>Плата за використання інших природних ресурсів</t>
  </si>
  <si>
    <t>Внутрішні податки на товари та послуги</t>
  </si>
  <si>
    <t>Акцизний податок з реалізації субєктами господарювання роздрібної торгівлі підакцизних товарів</t>
  </si>
  <si>
    <t>18000000</t>
  </si>
  <si>
    <t>Місцеві податки</t>
  </si>
  <si>
    <t>18010000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</si>
  <si>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</si>
  <si>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</si>
  <si>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</si>
  <si>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</si>
  <si>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</si>
  <si>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</si>
  <si>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</si>
  <si>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</si>
  <si>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</si>
  <si>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18011000</t>
  </si>
  <si>
    <t>Транспортний податок з фізичних осіб</t>
  </si>
  <si>
    <t>18011100</t>
  </si>
  <si>
    <t>Транспортний податок з юридичних осіб</t>
  </si>
  <si>
    <t>18020000</t>
  </si>
  <si>
    <t>Збір для місця паркування транспортних засобів</t>
  </si>
  <si>
    <t>18020100</t>
  </si>
  <si>
    <t>Збір за місця для паркування транспортних засобів, сплачений юридичними особами</t>
  </si>
  <si>
    <t>18030000</t>
  </si>
  <si>
    <t>Туристичний збір</t>
  </si>
  <si>
    <t>18030100</t>
  </si>
  <si>
    <t>Туристичний збір, сплачений юридичними особами</t>
  </si>
  <si>
    <t>18030200</t>
  </si>
  <si>
    <t>Туристичний збір, сплачений фізичними особами</t>
  </si>
  <si>
    <t>18040000</t>
  </si>
  <si>
    <t>Збір за провадження деяких видів підприємницької діяльності</t>
  </si>
  <si>
    <t>Збір за провадження торговельної діяльності (роздрібна торгівля) сплачений фізичними особами, що справлявся до 1 січня 2015 року</t>
  </si>
  <si>
    <t>Збір за провадження торговельноїдіяльності (роздрібна торгівля) сплачений юридичними особами, що справлявся до 1 січня 2015 року</t>
  </si>
  <si>
    <t>Збір за провадження торговельної діяльності (оптова торгівля) сплачений фізичними особами, що справлявся до 1 січня 2015 року</t>
  </si>
  <si>
    <t>Збір за провадження торговельної діяльності (ресторанне господарство) сплачений фізичними особами, що справлявся до 1 січня 2015 року</t>
  </si>
  <si>
    <t>Збір за провадження торговельної діяльності (оптова торгівля) сплачений юридичними особами, що справлявся до 1 січня 2015 року</t>
  </si>
  <si>
    <t>Збір за провадження торговельної діяльності (ресторанне господарство) сплачений юридичними особами, що справлявся до 1 січня 2015 року</t>
  </si>
  <si>
    <t>Збір за провадження діяльності з надання платних послуг, сплачений юридичними особами, що справлявся до 1 січня 2015 року</t>
  </si>
  <si>
    <t>18050000</t>
  </si>
  <si>
    <t>Єдиний податок</t>
  </si>
  <si>
    <t>18050100 18050500</t>
  </si>
  <si>
    <t>Єдиний податок з юридичних осіб, нарахований до 1 січня 2011 року</t>
  </si>
  <si>
    <t>18050200</t>
  </si>
  <si>
    <t>Єдиний податок з фізичних осіб, нарахований до 1 січня 2011 року </t>
  </si>
  <si>
    <t>18050300</t>
  </si>
  <si>
    <t>Єдиний податок з юридичний осіб</t>
  </si>
  <si>
    <t>18050400</t>
  </si>
  <si>
    <t>Єдиний податок з фізичних осіб</t>
  </si>
  <si>
    <t>Неподаткові надходження</t>
  </si>
  <si>
    <t xml:space="preserve"> Доходи від власності та підприємницької діяльності</t>
  </si>
  <si>
    <t>21010000</t>
  </si>
  <si>
    <t>Частина чистого прибутку (доходу) комунальних унітарних підприємств та їх обєднань, що вилучається до бюджету, та дивіденди(дохід), нараховані на акції (частки, паї)</t>
  </si>
  <si>
    <t>21010300</t>
  </si>
  <si>
    <t>Частина чистого прибутку (доходу) комунальних унітарних підприємств та їх об"єднань, що вилучається до відповідного місцевого бюджету</t>
  </si>
  <si>
    <t>21010302</t>
  </si>
  <si>
    <t>Частина чистого прибутку (доходу) комунальних унітарних підприємств та їх об"єднань,що вилучаються до місцевого бюджету району</t>
  </si>
  <si>
    <t>Інші надходження</t>
  </si>
  <si>
    <t>21080500</t>
  </si>
  <si>
    <t>21080900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</si>
  <si>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</t>
  </si>
  <si>
    <t>21081100</t>
  </si>
  <si>
    <t>Адміністративні штрафи та інші санкції</t>
  </si>
  <si>
    <t>21081500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</si>
  <si>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</si>
  <si>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 xml:space="preserve"> Адміністративні збори та платежі, доходи від некомерційної господарської діяльності</t>
  </si>
  <si>
    <t>22010000</t>
  </si>
  <si>
    <t>Плата за надання адміністративних послуг</t>
  </si>
  <si>
    <t>22010200</t>
  </si>
  <si>
    <t>Плата за ліцензії на певні види господарської діяльності та сертифікати, що видаються Радою міністрів Автономної Республіки Крим, виконавчими органами місцевих рад і місцевими органами виконавчої влади </t>
  </si>
  <si>
    <t>22010300</t>
  </si>
  <si>
    <t xml:space="preserve">Адміністративний збір за проведення державної реєстрації юридичних осіб та фізичних осіб - підприємців </t>
  </si>
  <si>
    <t>22010500</t>
  </si>
  <si>
    <t>Плата за ліцензії на виробництво спирту, алк.напоїв та тютюнових виробів</t>
  </si>
  <si>
    <t>22010600</t>
  </si>
  <si>
    <t>Плата за ліцензії на право експорту, імпорту та оптової торгівлі спирту етилового, коньячного та плодового  </t>
  </si>
  <si>
    <t>22010700</t>
  </si>
  <si>
    <t>Плата за ліцензії на право експорту, імпорту алкогольними напоями та тютюновими виробами</t>
  </si>
  <si>
    <t>22010900</t>
  </si>
  <si>
    <t xml:space="preserve">Плата за державну реєстрацію (крім реєстраційного збору за проведення державної реєстрації юридичних осіб та фізичних осіб - підприємців) </t>
  </si>
  <si>
    <t>22011000</t>
  </si>
  <si>
    <t>Плата за ліцензії на право оптової торгівлі  алкогольними напоями та тютюновими виробами</t>
  </si>
  <si>
    <t>22011100</t>
  </si>
  <si>
    <t xml:space="preserve"> Плата за ліцензії на право роздрібної торгівлі алкогольними напоями та тютюновими виробами</t>
  </si>
  <si>
    <t>22011800</t>
  </si>
  <si>
    <t>Плата за ліцензії та сертифікати, що сплачується ліцензіатами за місцем здійснення діяльності</t>
  </si>
  <si>
    <t>22012500</t>
  </si>
  <si>
    <t>22012600</t>
  </si>
  <si>
    <t xml:space="preserve">Адміністративний збір за державну реєстрацію речових прав на нерухоме майно та їх обтяжень </t>
  </si>
  <si>
    <t>22012900</t>
  </si>
  <si>
    <t>Плата з скорочення термінів надання послуг у сфері державної реєстрації речових прав на нерухоме майно та їх бтяжень</t>
  </si>
  <si>
    <t>Надходження від орендної плати за користування цілісним майновим комплексом та іншим державним майном</t>
  </si>
  <si>
    <t>Надходження від орендної плати за користування цілісним майновим комплексом та іншим майном, що перебуває у комунальній власності</t>
  </si>
  <si>
    <t>Державне мито</t>
  </si>
  <si>
    <t>Державне мито, що сплачується за місцем розгляду та оформлення документів, у тому числі за оформленням документів на спадщину і дарування</t>
  </si>
  <si>
    <t>22090200</t>
  </si>
  <si>
    <t>Державне мито, не віднесене до інших категорій</t>
  </si>
  <si>
    <t>22090300</t>
  </si>
  <si>
    <t>Державне мито, пов`язані з одерженням патентів на об`єкти інтелектуальної власності</t>
  </si>
  <si>
    <t>22090400</t>
  </si>
  <si>
    <t xml:space="preserve">Державне мито, пов"язане з видачею та оформленням закордонних паспортів (посвідок) та паспортів громадян України </t>
  </si>
  <si>
    <t xml:space="preserve"> Інші неподаткові надходження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</si>
  <si>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</si>
  <si>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24060300, 24060600</t>
  </si>
  <si>
    <t>30000000</t>
  </si>
  <si>
    <t>Доходи від операцій з капіталом</t>
  </si>
  <si>
    <t>31000000</t>
  </si>
  <si>
    <t>Надходження від продажу осоновного капіталу</t>
  </si>
  <si>
    <t>31010200</t>
  </si>
  <si>
    <t>Надходження коштів від реалізації безхазяйного майна, знахідок, спадкового 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</si>
  <si>
    <r>
      <t>31020000</t>
    </r>
    <r>
      <rPr>
        <sz val="12"/>
        <rFont val="Times New Roman"/>
        <family val="1"/>
        <charset val="204"/>
      </rPr>
      <t> </t>
    </r>
  </si>
  <si>
    <t>Надходження коштів від Державного фонду дорогоцінних металів і дорогоцінного каміння  </t>
  </si>
  <si>
    <t>Разом доходів</t>
  </si>
  <si>
    <t xml:space="preserve">Аналіз виконання фактичних надходжень по доходах загального фонду бюджету міста Києва,                                                          що зібрані на території Голосіївського району за січень-червень 2020 року в порівнянні з фактичними надходженнями за січень-червень 2019 року </t>
  </si>
  <si>
    <t>Фактичні надходження за січень-червень 2019 року</t>
  </si>
  <si>
    <t>01.07.2020 року</t>
  </si>
  <si>
    <t xml:space="preserve">  % виконання до фактичних надходжень за січень-червень 2019 року</t>
  </si>
  <si>
    <t>абсолютне відхилення від фактичних надходжень за січень-червень 2019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</si>
</sst>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0.0"/>
    <numFmt numFmtId="166" formatCode="#,##0.0"/>
  </numFmts>
  <fonts count="23" x14ac:knownFonts="1">
    <font>
      <sz val="10"/>
      <name val="Arial Cyr"/>
      <charset val="204"/>
    </font>
    <font>
      <sz val="10"/>
      <name val="Arial Cyr"/>
      <family val="2"/>
      <charset val="204"/>
    </font>
    <font>
      <sz val="18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8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6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 Cyr"/>
      <family val="1"/>
      <charset val="204"/>
    </font>
    <font>
      <b/>
      <sz val="12"/>
      <color indexed="8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i/>
      <sz val="16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6"/>
      <name val="Times New Roman"/>
      <family val="1"/>
      <charset val="204"/>
    </font>
    <font>
      <sz val="8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0" fontId="1" fillId="0" borderId="0"/>
    <xf numFmtId="0" fontId="5" fillId="0" borderId="0"/>
    <xf numFmtId="0" fontId="1" fillId="0" borderId="0"/>
    <xf numFmtId="0" fontId="11" fillId="0" borderId="0"/>
  </cellStyleXfs>
  <cellXfs count="121">
    <xf numFmtId="0" fontId="0" fillId="0" borderId="0" xfId="0"/>
    <xf numFmtId="49" fontId="2" fillId="0" borderId="0" xfId="1" applyNumberFormat="1" applyFont="1" applyProtection="1"/>
    <xf numFmtId="0" fontId="3" fillId="0" borderId="0" xfId="1" applyFont="1" applyBorder="1" applyAlignment="1" applyProtection="1">
      <alignment horizontal="left"/>
    </xf>
    <xf numFmtId="0" fontId="3" fillId="0" borderId="0" xfId="1" applyFont="1" applyBorder="1" applyAlignment="1" applyProtection="1">
      <alignment horizontal="centerContinuous"/>
    </xf>
    <xf numFmtId="3" fontId="3" fillId="0" borderId="0" xfId="1" applyNumberFormat="1" applyFont="1" applyBorder="1" applyAlignment="1" applyProtection="1">
      <alignment horizontal="centerContinuous"/>
    </xf>
    <xf numFmtId="0" fontId="2" fillId="0" borderId="0" xfId="1" applyFont="1" applyFill="1" applyBorder="1" applyProtection="1"/>
    <xf numFmtId="0" fontId="4" fillId="0" borderId="0" xfId="0" applyFont="1"/>
    <xf numFmtId="0" fontId="7" fillId="0" borderId="0" xfId="1" applyFont="1" applyFill="1" applyBorder="1" applyProtection="1"/>
    <xf numFmtId="0" fontId="8" fillId="0" borderId="0" xfId="1" applyFont="1" applyFill="1" applyBorder="1" applyProtection="1"/>
    <xf numFmtId="0" fontId="4" fillId="0" borderId="0" xfId="3" applyFont="1"/>
    <xf numFmtId="0" fontId="9" fillId="0" borderId="0" xfId="1" applyFont="1" applyBorder="1" applyAlignment="1" applyProtection="1">
      <alignment horizontal="left"/>
    </xf>
    <xf numFmtId="0" fontId="9" fillId="0" borderId="0" xfId="1" applyFont="1" applyBorder="1" applyAlignment="1" applyProtection="1">
      <alignment horizontal="centerContinuous"/>
    </xf>
    <xf numFmtId="0" fontId="10" fillId="0" borderId="0" xfId="1" applyFont="1" applyBorder="1" applyAlignment="1" applyProtection="1">
      <alignment wrapText="1"/>
    </xf>
    <xf numFmtId="3" fontId="9" fillId="0" borderId="0" xfId="1" applyNumberFormat="1" applyFont="1" applyBorder="1" applyAlignment="1" applyProtection="1">
      <alignment horizontal="centerContinuous"/>
      <protection locked="0"/>
    </xf>
    <xf numFmtId="0" fontId="10" fillId="0" borderId="0" xfId="1" applyFont="1" applyFill="1" applyBorder="1" applyAlignment="1" applyProtection="1">
      <alignment wrapText="1"/>
    </xf>
    <xf numFmtId="0" fontId="10" fillId="0" borderId="0" xfId="0" applyFont="1"/>
    <xf numFmtId="14" fontId="10" fillId="0" borderId="4" xfId="1" applyNumberFormat="1" applyFont="1" applyBorder="1" applyAlignment="1" applyProtection="1">
      <alignment horizontal="center" vertical="center" wrapText="1"/>
    </xf>
    <xf numFmtId="49" fontId="10" fillId="0" borderId="4" xfId="1" applyNumberFormat="1" applyFont="1" applyBorder="1" applyAlignment="1" applyProtection="1">
      <alignment horizontal="center" wrapText="1"/>
    </xf>
    <xf numFmtId="0" fontId="10" fillId="0" borderId="4" xfId="1" applyFont="1" applyBorder="1" applyAlignment="1" applyProtection="1">
      <alignment horizontal="center" wrapText="1"/>
    </xf>
    <xf numFmtId="3" fontId="10" fillId="0" borderId="4" xfId="1" applyNumberFormat="1" applyFont="1" applyBorder="1" applyAlignment="1" applyProtection="1">
      <alignment horizontal="center" wrapText="1"/>
    </xf>
    <xf numFmtId="0" fontId="7" fillId="0" borderId="0" xfId="1" applyFont="1" applyFill="1" applyBorder="1" applyAlignment="1" applyProtection="1">
      <alignment wrapText="1"/>
    </xf>
    <xf numFmtId="0" fontId="7" fillId="0" borderId="0" xfId="0" applyFont="1"/>
    <xf numFmtId="49" fontId="10" fillId="0" borderId="4" xfId="4" applyNumberFormat="1" applyFont="1" applyFill="1" applyBorder="1" applyAlignment="1" applyProtection="1">
      <alignment horizontal="center"/>
    </xf>
    <xf numFmtId="0" fontId="10" fillId="0" borderId="4" xfId="4" applyFont="1" applyBorder="1" applyAlignment="1" applyProtection="1">
      <alignment horizontal="left" vertical="center" wrapText="1"/>
    </xf>
    <xf numFmtId="164" fontId="7" fillId="0" borderId="4" xfId="1" applyNumberFormat="1" applyFont="1" applyBorder="1" applyAlignment="1" applyProtection="1">
      <alignment wrapText="1"/>
      <protection locked="0"/>
    </xf>
    <xf numFmtId="165" fontId="7" fillId="0" borderId="4" xfId="1" applyNumberFormat="1" applyFont="1" applyBorder="1" applyAlignment="1" applyProtection="1">
      <alignment wrapText="1"/>
      <protection locked="0"/>
    </xf>
    <xf numFmtId="0" fontId="7" fillId="0" borderId="5" xfId="1" applyFont="1" applyFill="1" applyBorder="1" applyAlignment="1" applyProtection="1">
      <alignment wrapText="1"/>
    </xf>
    <xf numFmtId="49" fontId="10" fillId="2" borderId="4" xfId="4" applyNumberFormat="1" applyFont="1" applyFill="1" applyBorder="1" applyAlignment="1" applyProtection="1">
      <alignment horizontal="center" vertical="center"/>
    </xf>
    <xf numFmtId="166" fontId="10" fillId="2" borderId="4" xfId="4" applyNumberFormat="1" applyFont="1" applyFill="1" applyBorder="1" applyAlignment="1" applyProtection="1">
      <alignment horizontal="left" vertical="center" wrapText="1"/>
    </xf>
    <xf numFmtId="166" fontId="3" fillId="2" borderId="4" xfId="1" applyNumberFormat="1" applyFont="1" applyFill="1" applyBorder="1" applyAlignment="1" applyProtection="1">
      <alignment wrapText="1"/>
    </xf>
    <xf numFmtId="165" fontId="3" fillId="2" borderId="4" xfId="1" applyNumberFormat="1" applyFont="1" applyFill="1" applyBorder="1" applyAlignment="1" applyProtection="1">
      <alignment wrapText="1"/>
    </xf>
    <xf numFmtId="3" fontId="10" fillId="0" borderId="5" xfId="1" applyNumberFormat="1" applyFont="1" applyFill="1" applyBorder="1" applyAlignment="1" applyProtection="1">
      <alignment wrapText="1"/>
    </xf>
    <xf numFmtId="3" fontId="10" fillId="0" borderId="0" xfId="1" applyNumberFormat="1" applyFont="1" applyFill="1" applyBorder="1" applyAlignment="1" applyProtection="1">
      <alignment wrapText="1"/>
    </xf>
    <xf numFmtId="49" fontId="10" fillId="0" borderId="4" xfId="4" applyNumberFormat="1" applyFont="1" applyBorder="1" applyAlignment="1" applyProtection="1">
      <alignment horizontal="center" vertical="center"/>
    </xf>
    <xf numFmtId="166" fontId="10" fillId="0" borderId="4" xfId="4" applyNumberFormat="1" applyFont="1" applyBorder="1" applyAlignment="1" applyProtection="1">
      <alignment horizontal="left" vertical="center" wrapText="1"/>
    </xf>
    <xf numFmtId="166" fontId="3" fillId="0" borderId="4" xfId="1" applyNumberFormat="1" applyFont="1" applyBorder="1" applyAlignment="1" applyProtection="1">
      <alignment wrapText="1"/>
    </xf>
    <xf numFmtId="165" fontId="3" fillId="0" borderId="4" xfId="1" applyNumberFormat="1" applyFont="1" applyBorder="1" applyAlignment="1" applyProtection="1">
      <alignment wrapText="1"/>
    </xf>
    <xf numFmtId="166" fontId="3" fillId="3" borderId="4" xfId="1" applyNumberFormat="1" applyFont="1" applyFill="1" applyBorder="1" applyAlignment="1" applyProtection="1">
      <alignment wrapText="1"/>
    </xf>
    <xf numFmtId="0" fontId="12" fillId="0" borderId="0" xfId="0" applyFont="1"/>
    <xf numFmtId="49" fontId="7" fillId="0" borderId="4" xfId="4" applyNumberFormat="1" applyFont="1" applyBorder="1" applyAlignment="1" applyProtection="1">
      <alignment horizontal="center" vertical="center"/>
    </xf>
    <xf numFmtId="166" fontId="7" fillId="0" borderId="4" xfId="4" applyNumberFormat="1" applyFont="1" applyBorder="1" applyAlignment="1" applyProtection="1">
      <alignment horizontal="left" vertical="center" wrapText="1"/>
    </xf>
    <xf numFmtId="166" fontId="8" fillId="0" borderId="4" xfId="1" applyNumberFormat="1" applyFont="1" applyBorder="1" applyAlignment="1" applyProtection="1">
      <alignment wrapText="1"/>
    </xf>
    <xf numFmtId="165" fontId="8" fillId="0" borderId="4" xfId="1" applyNumberFormat="1" applyFont="1" applyBorder="1" applyAlignment="1" applyProtection="1">
      <alignment wrapText="1"/>
    </xf>
    <xf numFmtId="3" fontId="13" fillId="0" borderId="5" xfId="1" applyNumberFormat="1" applyFont="1" applyFill="1" applyBorder="1" applyAlignment="1" applyProtection="1">
      <alignment wrapText="1"/>
    </xf>
    <xf numFmtId="3" fontId="7" fillId="0" borderId="0" xfId="1" applyNumberFormat="1" applyFont="1" applyFill="1" applyBorder="1" applyAlignment="1" applyProtection="1">
      <alignment wrapText="1"/>
    </xf>
    <xf numFmtId="3" fontId="13" fillId="0" borderId="0" xfId="1" applyNumberFormat="1" applyFont="1" applyFill="1" applyBorder="1" applyAlignment="1" applyProtection="1">
      <alignment wrapText="1"/>
    </xf>
    <xf numFmtId="0" fontId="14" fillId="0" borderId="0" xfId="0" applyFont="1"/>
    <xf numFmtId="3" fontId="7" fillId="0" borderId="5" xfId="1" applyNumberFormat="1" applyFont="1" applyFill="1" applyBorder="1" applyAlignment="1" applyProtection="1">
      <alignment wrapText="1"/>
    </xf>
    <xf numFmtId="166" fontId="8" fillId="3" borderId="4" xfId="1" applyNumberFormat="1" applyFont="1" applyFill="1" applyBorder="1" applyAlignment="1" applyProtection="1">
      <alignment wrapText="1"/>
    </xf>
    <xf numFmtId="2" fontId="7" fillId="0" borderId="4" xfId="0" applyNumberFormat="1" applyFont="1" applyBorder="1" applyAlignment="1">
      <alignment wrapText="1"/>
    </xf>
    <xf numFmtId="166" fontId="3" fillId="0" borderId="4" xfId="1" applyNumberFormat="1" applyFont="1" applyFill="1" applyBorder="1" applyAlignment="1" applyProtection="1">
      <alignment wrapText="1"/>
    </xf>
    <xf numFmtId="49" fontId="13" fillId="0" borderId="4" xfId="4" applyNumberFormat="1" applyFont="1" applyBorder="1" applyAlignment="1" applyProtection="1">
      <alignment horizontal="center" vertical="center"/>
    </xf>
    <xf numFmtId="166" fontId="13" fillId="0" borderId="4" xfId="4" applyNumberFormat="1" applyFont="1" applyBorder="1" applyAlignment="1" applyProtection="1">
      <alignment horizontal="left" vertical="center" wrapText="1"/>
    </xf>
    <xf numFmtId="3" fontId="13" fillId="0" borderId="0" xfId="1" applyNumberFormat="1" applyFont="1" applyFill="1" applyBorder="1" applyProtection="1"/>
    <xf numFmtId="3" fontId="13" fillId="0" borderId="5" xfId="1" applyNumberFormat="1" applyFont="1" applyFill="1" applyBorder="1" applyProtection="1"/>
    <xf numFmtId="3" fontId="7" fillId="0" borderId="5" xfId="1" applyNumberFormat="1" applyFont="1" applyFill="1" applyBorder="1" applyAlignment="1" applyProtection="1">
      <alignment wrapText="1"/>
      <protection locked="0"/>
    </xf>
    <xf numFmtId="3" fontId="7" fillId="0" borderId="0" xfId="1" applyNumberFormat="1" applyFont="1" applyFill="1" applyBorder="1" applyAlignment="1" applyProtection="1">
      <alignment wrapText="1"/>
      <protection locked="0"/>
    </xf>
    <xf numFmtId="166" fontId="15" fillId="3" borderId="4" xfId="1" applyNumberFormat="1" applyFont="1" applyFill="1" applyBorder="1" applyAlignment="1" applyProtection="1">
      <alignment wrapText="1"/>
    </xf>
    <xf numFmtId="166" fontId="15" fillId="0" borderId="4" xfId="1" applyNumberFormat="1" applyFont="1" applyFill="1" applyBorder="1" applyAlignment="1" applyProtection="1">
      <alignment wrapText="1"/>
    </xf>
    <xf numFmtId="3" fontId="16" fillId="0" borderId="0" xfId="1" applyNumberFormat="1" applyFont="1" applyFill="1" applyBorder="1" applyAlignment="1" applyProtection="1">
      <alignment wrapText="1"/>
    </xf>
    <xf numFmtId="49" fontId="7" fillId="0" borderId="4" xfId="4" applyNumberFormat="1" applyFont="1" applyBorder="1" applyAlignment="1" applyProtection="1">
      <alignment horizontal="left" vertical="center" wrapText="1"/>
    </xf>
    <xf numFmtId="3" fontId="7" fillId="0" borderId="5" xfId="1" applyNumberFormat="1" applyFont="1" applyFill="1" applyBorder="1" applyProtection="1"/>
    <xf numFmtId="3" fontId="7" fillId="0" borderId="0" xfId="1" applyNumberFormat="1" applyFont="1" applyFill="1" applyBorder="1" applyProtection="1"/>
    <xf numFmtId="166" fontId="17" fillId="3" borderId="4" xfId="1" applyNumberFormat="1" applyFont="1" applyFill="1" applyBorder="1" applyAlignment="1" applyProtection="1">
      <alignment wrapText="1"/>
    </xf>
    <xf numFmtId="166" fontId="15" fillId="0" borderId="4" xfId="1" applyNumberFormat="1" applyFont="1" applyBorder="1" applyAlignment="1" applyProtection="1">
      <alignment wrapText="1"/>
    </xf>
    <xf numFmtId="3" fontId="16" fillId="0" borderId="5" xfId="1" applyNumberFormat="1" applyFont="1" applyFill="1" applyBorder="1" applyProtection="1"/>
    <xf numFmtId="3" fontId="16" fillId="0" borderId="0" xfId="1" applyNumberFormat="1" applyFont="1" applyFill="1" applyBorder="1" applyProtection="1"/>
    <xf numFmtId="0" fontId="16" fillId="0" borderId="0" xfId="0" applyFont="1"/>
    <xf numFmtId="3" fontId="10" fillId="0" borderId="5" xfId="1" applyNumberFormat="1" applyFont="1" applyFill="1" applyBorder="1" applyProtection="1"/>
    <xf numFmtId="3" fontId="10" fillId="0" borderId="0" xfId="1" applyNumberFormat="1" applyFont="1" applyFill="1" applyBorder="1" applyProtection="1"/>
    <xf numFmtId="49" fontId="7" fillId="0" borderId="4" xfId="4" applyNumberFormat="1" applyFont="1" applyFill="1" applyBorder="1" applyAlignment="1" applyProtection="1">
      <alignment horizontal="center" vertical="center"/>
    </xf>
    <xf numFmtId="166" fontId="7" fillId="0" borderId="4" xfId="4" applyNumberFormat="1" applyFont="1" applyFill="1" applyBorder="1" applyAlignment="1" applyProtection="1">
      <alignment horizontal="left" vertical="center" wrapText="1"/>
    </xf>
    <xf numFmtId="49" fontId="12" fillId="0" borderId="4" xfId="0" applyNumberFormat="1" applyFont="1" applyBorder="1" applyAlignment="1">
      <alignment horizontal="left" wrapText="1"/>
    </xf>
    <xf numFmtId="49" fontId="14" fillId="0" borderId="4" xfId="0" applyNumberFormat="1" applyFont="1" applyBorder="1" applyAlignment="1">
      <alignment horizontal="left" wrapText="1"/>
    </xf>
    <xf numFmtId="0" fontId="13" fillId="0" borderId="0" xfId="0" applyFont="1"/>
    <xf numFmtId="166" fontId="8" fillId="0" borderId="4" xfId="1" applyNumberFormat="1" applyFont="1" applyFill="1" applyBorder="1" applyAlignment="1" applyProtection="1">
      <alignment wrapText="1"/>
    </xf>
    <xf numFmtId="49" fontId="18" fillId="0" borderId="4" xfId="0" applyNumberFormat="1" applyFont="1" applyBorder="1" applyAlignment="1">
      <alignment horizontal="left" wrapText="1"/>
    </xf>
    <xf numFmtId="49" fontId="18" fillId="0" borderId="4" xfId="0" applyNumberFormat="1" applyFont="1" applyBorder="1" applyAlignment="1">
      <alignment horizontal="center" vertical="center" wrapText="1"/>
    </xf>
    <xf numFmtId="166" fontId="19" fillId="0" borderId="4" xfId="1" applyNumberFormat="1" applyFont="1" applyBorder="1" applyAlignment="1" applyProtection="1">
      <alignment wrapText="1"/>
    </xf>
    <xf numFmtId="166" fontId="10" fillId="4" borderId="4" xfId="4" applyNumberFormat="1" applyFont="1" applyFill="1" applyBorder="1" applyAlignment="1" applyProtection="1">
      <alignment horizontal="left" vertical="center" wrapText="1"/>
    </xf>
    <xf numFmtId="166" fontId="7" fillId="4" borderId="4" xfId="4" applyNumberFormat="1" applyFont="1" applyFill="1" applyBorder="1" applyAlignment="1" applyProtection="1">
      <alignment horizontal="left" vertical="center" wrapText="1"/>
    </xf>
    <xf numFmtId="166" fontId="13" fillId="4" borderId="4" xfId="4" applyNumberFormat="1" applyFont="1" applyFill="1" applyBorder="1" applyAlignment="1" applyProtection="1">
      <alignment horizontal="left" vertical="center" wrapText="1"/>
    </xf>
    <xf numFmtId="0" fontId="13" fillId="0" borderId="0" xfId="0" applyFont="1" applyAlignment="1">
      <alignment wrapText="1"/>
    </xf>
    <xf numFmtId="0" fontId="14" fillId="0" borderId="4" xfId="0" applyFont="1" applyBorder="1" applyAlignment="1">
      <alignment horizontal="left" vertical="center" wrapText="1"/>
    </xf>
    <xf numFmtId="0" fontId="18" fillId="0" borderId="4" xfId="0" applyFont="1" applyBorder="1" applyAlignment="1">
      <alignment horizontal="left" vertical="center" wrapText="1"/>
    </xf>
    <xf numFmtId="49" fontId="7" fillId="4" borderId="4" xfId="4" applyNumberFormat="1" applyFont="1" applyFill="1" applyBorder="1" applyAlignment="1" applyProtection="1">
      <alignment horizontal="center" vertical="center" wrapText="1"/>
    </xf>
    <xf numFmtId="3" fontId="7" fillId="4" borderId="0" xfId="1" applyNumberFormat="1" applyFont="1" applyFill="1" applyBorder="1" applyProtection="1"/>
    <xf numFmtId="49" fontId="20" fillId="0" borderId="4" xfId="4" applyNumberFormat="1" applyFont="1" applyBorder="1" applyAlignment="1" applyProtection="1">
      <alignment horizontal="center" vertical="center"/>
    </xf>
    <xf numFmtId="0" fontId="13" fillId="0" borderId="6" xfId="0" applyFont="1" applyFill="1" applyBorder="1" applyAlignment="1">
      <alignment horizontal="center" vertical="center" wrapText="1"/>
    </xf>
    <xf numFmtId="49" fontId="10" fillId="5" borderId="4" xfId="4" applyNumberFormat="1" applyFont="1" applyFill="1" applyBorder="1" applyAlignment="1" applyProtection="1">
      <alignment horizontal="center" vertical="center"/>
    </xf>
    <xf numFmtId="166" fontId="10" fillId="5" borderId="4" xfId="4" applyNumberFormat="1" applyFont="1" applyFill="1" applyBorder="1" applyAlignment="1" applyProtection="1">
      <alignment horizontal="left" vertical="center" wrapText="1"/>
    </xf>
    <xf numFmtId="166" fontId="3" fillId="5" borderId="4" xfId="1" applyNumberFormat="1" applyFont="1" applyFill="1" applyBorder="1" applyAlignment="1" applyProtection="1">
      <alignment wrapText="1"/>
    </xf>
    <xf numFmtId="165" fontId="3" fillId="5" borderId="4" xfId="1" applyNumberFormat="1" applyFont="1" applyFill="1" applyBorder="1" applyAlignment="1" applyProtection="1">
      <alignment wrapText="1"/>
    </xf>
    <xf numFmtId="49" fontId="7" fillId="0" borderId="0" xfId="1" applyNumberFormat="1" applyFont="1" applyProtection="1"/>
    <xf numFmtId="165" fontId="7" fillId="0" borderId="0" xfId="1" applyNumberFormat="1" applyFont="1" applyAlignment="1" applyProtection="1">
      <alignment horizontal="left"/>
    </xf>
    <xf numFmtId="164" fontId="7" fillId="0" borderId="0" xfId="1" applyNumberFormat="1" applyFont="1" applyProtection="1"/>
    <xf numFmtId="3" fontId="7" fillId="0" borderId="0" xfId="1" applyNumberFormat="1" applyFont="1" applyProtection="1"/>
    <xf numFmtId="0" fontId="7" fillId="0" borderId="0" xfId="1" applyFont="1" applyProtection="1"/>
    <xf numFmtId="0" fontId="4" fillId="0" borderId="0" xfId="0" applyFont="1" applyAlignment="1">
      <alignment horizontal="left"/>
    </xf>
    <xf numFmtId="166" fontId="21" fillId="3" borderId="4" xfId="1" applyNumberFormat="1" applyFont="1" applyFill="1" applyBorder="1" applyAlignment="1" applyProtection="1">
      <alignment wrapText="1"/>
    </xf>
    <xf numFmtId="4" fontId="8" fillId="0" borderId="0" xfId="0" applyNumberFormat="1" applyFont="1" applyAlignment="1">
      <alignment vertical="center"/>
    </xf>
    <xf numFmtId="0" fontId="22" fillId="0" borderId="0" xfId="0" applyFont="1"/>
    <xf numFmtId="166" fontId="8" fillId="0" borderId="0" xfId="0" applyNumberFormat="1" applyFont="1"/>
    <xf numFmtId="166" fontId="8" fillId="3" borderId="0" xfId="0" applyNumberFormat="1" applyFont="1" applyFill="1"/>
    <xf numFmtId="166" fontId="8" fillId="0" borderId="0" xfId="0" applyNumberFormat="1" applyFont="1" applyAlignment="1"/>
    <xf numFmtId="49" fontId="16" fillId="0" borderId="4" xfId="4" applyNumberFormat="1" applyFont="1" applyBorder="1" applyAlignment="1" applyProtection="1">
      <alignment horizontal="center" vertical="center"/>
    </xf>
    <xf numFmtId="166" fontId="16" fillId="0" borderId="4" xfId="4" applyNumberFormat="1" applyFont="1" applyBorder="1" applyAlignment="1" applyProtection="1">
      <alignment horizontal="left" vertical="center" wrapText="1"/>
    </xf>
    <xf numFmtId="0" fontId="6" fillId="0" borderId="0" xfId="2" applyFont="1" applyFill="1" applyBorder="1" applyAlignment="1">
      <alignment horizontal="center" vertical="justify" wrapText="1"/>
    </xf>
    <xf numFmtId="49" fontId="10" fillId="0" borderId="1" xfId="1" applyNumberFormat="1" applyFont="1" applyBorder="1" applyAlignment="1" applyProtection="1">
      <alignment horizontal="center" vertical="center" wrapText="1"/>
    </xf>
    <xf numFmtId="49" fontId="10" fillId="0" borderId="2" xfId="1" applyNumberFormat="1" applyFont="1" applyBorder="1" applyAlignment="1" applyProtection="1">
      <alignment horizontal="center" vertical="center" wrapText="1"/>
    </xf>
    <xf numFmtId="49" fontId="10" fillId="0" borderId="3" xfId="1" applyNumberFormat="1" applyFont="1" applyBorder="1" applyAlignment="1" applyProtection="1">
      <alignment horizontal="center" vertical="center" wrapText="1"/>
    </xf>
    <xf numFmtId="0" fontId="10" fillId="0" borderId="1" xfId="1" applyFont="1" applyBorder="1" applyAlignment="1" applyProtection="1">
      <alignment horizontal="center" vertical="center" wrapText="1"/>
    </xf>
    <xf numFmtId="0" fontId="10" fillId="0" borderId="2" xfId="1" applyFont="1" applyBorder="1" applyAlignment="1" applyProtection="1">
      <alignment horizontal="center" vertical="center" wrapText="1"/>
    </xf>
    <xf numFmtId="0" fontId="10" fillId="0" borderId="3" xfId="1" applyFont="1" applyBorder="1" applyAlignment="1" applyProtection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0" fillId="0" borderId="1" xfId="1" applyFont="1" applyBorder="1" applyAlignment="1" applyProtection="1">
      <alignment horizontal="center" wrapText="1"/>
    </xf>
    <xf numFmtId="0" fontId="0" fillId="0" borderId="2" xfId="0" applyBorder="1" applyAlignment="1">
      <alignment horizontal="center" wrapText="1"/>
    </xf>
    <xf numFmtId="3" fontId="10" fillId="0" borderId="1" xfId="1" applyNumberFormat="1" applyFont="1" applyBorder="1" applyAlignment="1" applyProtection="1">
      <alignment horizontal="center" vertical="center" wrapText="1"/>
    </xf>
    <xf numFmtId="3" fontId="10" fillId="0" borderId="2" xfId="1" applyNumberFormat="1" applyFont="1" applyBorder="1" applyAlignment="1" applyProtection="1">
      <alignment horizontal="center" vertical="center" wrapText="1"/>
    </xf>
    <xf numFmtId="3" fontId="10" fillId="0" borderId="3" xfId="1" applyNumberFormat="1" applyFont="1" applyBorder="1" applyAlignment="1" applyProtection="1">
      <alignment horizontal="center" vertical="center" wrapText="1"/>
    </xf>
  </cellXfs>
  <cellStyles count="5">
    <cellStyle name="Обычный" xfId="0" builtinId="0"/>
    <cellStyle name="Обычный 2" xfId="3"/>
    <cellStyle name="Обычный_SVIRK_~1" xfId="1"/>
    <cellStyle name="Обычный_ZV1PIV98" xfId="4"/>
    <cellStyle name="Обычный_фактичні щоденні надходження район_січень-червень 2014 2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AG288"/>
  <sheetViews>
    <sheetView tabSelected="1" view="pageBreakPreview" zoomScale="70" zoomScaleNormal="70" zoomScaleSheetLayoutView="70" workbookViewId="0">
      <pane xSplit="3" ySplit="8" topLeftCell="D66" activePane="bottomRight" state="frozen"/>
      <selection pane="topRight" activeCell="C1" sqref="C1"/>
      <selection pane="bottomLeft" activeCell="A9" sqref="A9"/>
      <selection pane="bottomRight" activeCell="D71" sqref="D71"/>
    </sheetView>
  </sheetViews>
  <sheetFormatPr defaultColWidth="9.109375" defaultRowHeight="13.2" x14ac:dyDescent="0.25"/>
  <cols>
    <col min="1" max="1" width="9.109375" style="6"/>
    <col min="2" max="2" width="22" style="6" customWidth="1"/>
    <col min="3" max="3" width="47.33203125" style="98" customWidth="1"/>
    <col min="4" max="4" width="24.44140625" style="98" customWidth="1"/>
    <col min="5" max="5" width="23.44140625" style="98" customWidth="1"/>
    <col min="6" max="6" width="22.109375" style="6" customWidth="1"/>
    <col min="7" max="7" width="21" style="6" customWidth="1"/>
    <col min="8" max="8" width="22.6640625" style="6" customWidth="1"/>
    <col min="9" max="9" width="13.6640625" style="6" bestFit="1" customWidth="1"/>
    <col min="10" max="18" width="13.33203125" style="6" bestFit="1" customWidth="1"/>
    <col min="19" max="19" width="8.5546875" style="6" customWidth="1"/>
    <col min="20" max="20" width="13.33203125" style="6" bestFit="1" customWidth="1"/>
    <col min="21" max="21" width="13.88671875" style="6" bestFit="1" customWidth="1"/>
    <col min="22" max="22" width="15.109375" style="6" bestFit="1" customWidth="1"/>
    <col min="23" max="16384" width="9.109375" style="6"/>
  </cols>
  <sheetData>
    <row r="1" spans="2:33" ht="22.8" x14ac:dyDescent="0.4">
      <c r="B1" s="1"/>
      <c r="C1" s="2"/>
      <c r="D1" s="2"/>
      <c r="E1" s="2"/>
      <c r="F1" s="3"/>
      <c r="G1" s="4"/>
      <c r="H1" s="4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</row>
    <row r="2" spans="2:33" ht="23.4" customHeight="1" x14ac:dyDescent="0.3">
      <c r="B2" s="107" t="s">
        <v>167</v>
      </c>
      <c r="C2" s="107"/>
      <c r="D2" s="107"/>
      <c r="E2" s="107"/>
      <c r="F2" s="107"/>
      <c r="G2" s="107"/>
      <c r="H2" s="10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</row>
    <row r="3" spans="2:33" ht="48" customHeight="1" x14ac:dyDescent="0.4">
      <c r="B3" s="107"/>
      <c r="C3" s="107"/>
      <c r="D3" s="107"/>
      <c r="E3" s="107"/>
      <c r="F3" s="107"/>
      <c r="G3" s="107"/>
      <c r="H3" s="107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</row>
    <row r="4" spans="2:33" ht="13.2" customHeight="1" x14ac:dyDescent="0.3">
      <c r="B4" s="9"/>
      <c r="C4" s="10"/>
      <c r="D4" s="10"/>
      <c r="E4" s="10"/>
      <c r="F4" s="11"/>
      <c r="G4" s="12"/>
      <c r="H4" s="13" t="s">
        <v>0</v>
      </c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</row>
    <row r="5" spans="2:33" s="15" customFormat="1" ht="15.6" customHeight="1" x14ac:dyDescent="0.3">
      <c r="B5" s="108" t="s">
        <v>1</v>
      </c>
      <c r="C5" s="111" t="s">
        <v>2</v>
      </c>
      <c r="D5" s="111" t="s">
        <v>3</v>
      </c>
      <c r="E5" s="111" t="s">
        <v>168</v>
      </c>
      <c r="F5" s="116" t="s">
        <v>4</v>
      </c>
      <c r="G5" s="118" t="s">
        <v>170</v>
      </c>
      <c r="H5" s="118" t="s">
        <v>171</v>
      </c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</row>
    <row r="6" spans="2:33" s="15" customFormat="1" ht="15.6" x14ac:dyDescent="0.3">
      <c r="B6" s="109"/>
      <c r="C6" s="112"/>
      <c r="D6" s="114"/>
      <c r="E6" s="114"/>
      <c r="F6" s="117"/>
      <c r="G6" s="119"/>
      <c r="H6" s="119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</row>
    <row r="7" spans="2:33" s="15" customFormat="1" ht="77.25" customHeight="1" x14ac:dyDescent="0.3">
      <c r="B7" s="110"/>
      <c r="C7" s="113"/>
      <c r="D7" s="115"/>
      <c r="E7" s="115"/>
      <c r="F7" s="16" t="s">
        <v>169</v>
      </c>
      <c r="G7" s="120"/>
      <c r="H7" s="120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</row>
    <row r="8" spans="2:33" s="21" customFormat="1" ht="15.6" x14ac:dyDescent="0.3">
      <c r="B8" s="17">
        <v>1</v>
      </c>
      <c r="C8" s="18">
        <v>2</v>
      </c>
      <c r="D8" s="18">
        <v>3</v>
      </c>
      <c r="E8" s="18">
        <v>4</v>
      </c>
      <c r="F8" s="18">
        <v>6</v>
      </c>
      <c r="G8" s="19">
        <v>7</v>
      </c>
      <c r="H8" s="19">
        <v>8</v>
      </c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</row>
    <row r="9" spans="2:33" s="21" customFormat="1" ht="15.6" x14ac:dyDescent="0.3">
      <c r="B9" s="22"/>
      <c r="C9" s="23" t="s">
        <v>5</v>
      </c>
      <c r="D9" s="23"/>
      <c r="E9" s="23"/>
      <c r="F9" s="24"/>
      <c r="G9" s="25"/>
      <c r="H9" s="24"/>
      <c r="I9" s="26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</row>
    <row r="10" spans="2:33" s="15" customFormat="1" ht="20.399999999999999" x14ac:dyDescent="0.35">
      <c r="B10" s="27">
        <v>10000000</v>
      </c>
      <c r="C10" s="28" t="s">
        <v>6</v>
      </c>
      <c r="D10" s="29">
        <f>D11+D29+D40+D42</f>
        <v>4661535.0373400003</v>
      </c>
      <c r="E10" s="29">
        <f>E11+E29+E40+E42</f>
        <v>2296302.20689</v>
      </c>
      <c r="F10" s="29">
        <f>F11+F29+F40+F42</f>
        <v>2510855.5747100003</v>
      </c>
      <c r="G10" s="30">
        <f t="shared" ref="G10:G16" si="0">F10/E10*100</f>
        <v>109.3434290650524</v>
      </c>
      <c r="H10" s="29">
        <f t="shared" ref="H10:H18" si="1">F10-E10</f>
        <v>214553.36782000028</v>
      </c>
      <c r="I10" s="31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</row>
    <row r="11" spans="2:33" s="15" customFormat="1" ht="51.75" customHeight="1" x14ac:dyDescent="0.35">
      <c r="B11" s="33">
        <v>11000000</v>
      </c>
      <c r="C11" s="34" t="s">
        <v>7</v>
      </c>
      <c r="D11" s="35">
        <f>D12+D18</f>
        <v>2867849.5895099998</v>
      </c>
      <c r="E11" s="35">
        <f>E12+E18</f>
        <v>1383864.4920300001</v>
      </c>
      <c r="F11" s="35">
        <f>F12+F18</f>
        <v>1692480.97838</v>
      </c>
      <c r="G11" s="36">
        <f t="shared" si="0"/>
        <v>122.30106257710887</v>
      </c>
      <c r="H11" s="35">
        <f t="shared" si="1"/>
        <v>308616.4863499999</v>
      </c>
      <c r="I11" s="31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</row>
    <row r="12" spans="2:33" s="38" customFormat="1" ht="32.25" customHeight="1" x14ac:dyDescent="0.35">
      <c r="B12" s="33">
        <v>11010000</v>
      </c>
      <c r="C12" s="34" t="s">
        <v>8</v>
      </c>
      <c r="D12" s="37">
        <f>D13+D14+D15+D16+D17</f>
        <v>2344837.8308899999</v>
      </c>
      <c r="E12" s="35">
        <f>E13+E14+E15+E16+E17</f>
        <v>1122494.59079</v>
      </c>
      <c r="F12" s="99">
        <f>F13+F14+F15+F16+F17</f>
        <v>1345649.2673900002</v>
      </c>
      <c r="G12" s="36">
        <f t="shared" si="0"/>
        <v>119.88024516384941</v>
      </c>
      <c r="H12" s="35">
        <f t="shared" si="1"/>
        <v>223154.67660000012</v>
      </c>
      <c r="I12" s="31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</row>
    <row r="13" spans="2:33" s="46" customFormat="1" ht="72.75" customHeight="1" x14ac:dyDescent="0.4">
      <c r="B13" s="39" t="s">
        <v>9</v>
      </c>
      <c r="C13" s="40" t="s">
        <v>10</v>
      </c>
      <c r="D13" s="41">
        <f>5161100.75622-3096660.45377</f>
        <v>2064440.3024499998</v>
      </c>
      <c r="E13" s="41">
        <f>2455262.84151-1473157.705</f>
        <v>982105.1365100001</v>
      </c>
      <c r="F13" s="41">
        <f>2982778.33802-1789667.00286</f>
        <v>1193111.3351600002</v>
      </c>
      <c r="G13" s="42">
        <f t="shared" si="0"/>
        <v>121.48509266531585</v>
      </c>
      <c r="H13" s="41">
        <f t="shared" si="1"/>
        <v>211006.19865000015</v>
      </c>
      <c r="I13" s="43"/>
      <c r="J13" s="44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</row>
    <row r="14" spans="2:33" s="21" customFormat="1" ht="115.5" customHeight="1" x14ac:dyDescent="0.4">
      <c r="B14" s="39" t="s">
        <v>11</v>
      </c>
      <c r="C14" s="40" t="s">
        <v>12</v>
      </c>
      <c r="D14" s="41">
        <f>58403.13657-35041.8819099999</f>
        <v>23361.254660000101</v>
      </c>
      <c r="E14" s="41">
        <f>25121.74396-15073.04638</f>
        <v>10048.69758</v>
      </c>
      <c r="F14" s="41">
        <f>46463.64933-27878.1896</f>
        <v>18585.459729999999</v>
      </c>
      <c r="G14" s="42">
        <f t="shared" si="0"/>
        <v>184.95391648556307</v>
      </c>
      <c r="H14" s="41">
        <f t="shared" si="1"/>
        <v>8536.7621499999987</v>
      </c>
      <c r="I14" s="47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</row>
    <row r="15" spans="2:33" s="21" customFormat="1" ht="46.8" x14ac:dyDescent="0.4">
      <c r="B15" s="39" t="s">
        <v>13</v>
      </c>
      <c r="C15" s="40" t="s">
        <v>14</v>
      </c>
      <c r="D15" s="41">
        <f>415341.59733-249204.9583</f>
        <v>166136.63903000002</v>
      </c>
      <c r="E15" s="41">
        <f>226334.65187-135800.79113</f>
        <v>90533.860740000004</v>
      </c>
      <c r="F15" s="41">
        <f>291571.11005-174942.66611</f>
        <v>116628.44394000003</v>
      </c>
      <c r="G15" s="42">
        <f t="shared" si="0"/>
        <v>128.82300940963941</v>
      </c>
      <c r="H15" s="41">
        <f t="shared" si="1"/>
        <v>26094.583200000023</v>
      </c>
      <c r="I15" s="47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</row>
    <row r="16" spans="2:33" s="21" customFormat="1" ht="46.8" x14ac:dyDescent="0.4">
      <c r="B16" s="39" t="s">
        <v>15</v>
      </c>
      <c r="C16" s="40" t="s">
        <v>16</v>
      </c>
      <c r="D16" s="48">
        <f>79167.48042+147905.99806-88743.5988-47500.48825</f>
        <v>90829.391430000018</v>
      </c>
      <c r="E16" s="48">
        <f>48123.55174+51334.90772-28874.13109-30800.94466</f>
        <v>39783.383710000016</v>
      </c>
      <c r="F16" s="48">
        <f>16483.79865+26899.88648-9890.27924-16139.93193</f>
        <v>17353.473959999996</v>
      </c>
      <c r="G16" s="42">
        <f t="shared" si="0"/>
        <v>43.619904446785398</v>
      </c>
      <c r="H16" s="41">
        <f t="shared" si="1"/>
        <v>-22429.909750000021</v>
      </c>
      <c r="I16" s="47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</row>
    <row r="17" spans="2:33" s="21" customFormat="1" ht="78" x14ac:dyDescent="0.4">
      <c r="B17" s="39" t="s">
        <v>17</v>
      </c>
      <c r="C17" s="40" t="s">
        <v>18</v>
      </c>
      <c r="D17" s="41">
        <f>69.27722+2.41526-1.44916</f>
        <v>70.243319999999997</v>
      </c>
      <c r="E17" s="41">
        <v>23.512250000000002</v>
      </c>
      <c r="F17" s="41">
        <v>-29.445399999999999</v>
      </c>
      <c r="G17" s="42">
        <v>0</v>
      </c>
      <c r="H17" s="41">
        <f t="shared" si="1"/>
        <v>-52.957650000000001</v>
      </c>
      <c r="I17" s="47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</row>
    <row r="18" spans="2:33" s="38" customFormat="1" ht="40.5" customHeight="1" x14ac:dyDescent="0.35">
      <c r="B18" s="33">
        <v>11020000</v>
      </c>
      <c r="C18" s="34" t="s">
        <v>19</v>
      </c>
      <c r="D18" s="37">
        <f>D19+D20+D21+D22+D23+D24+D25+D26+D27+D28</f>
        <v>523011.7586200001</v>
      </c>
      <c r="E18" s="50">
        <f>E19+E20+E21+E22+E23+E24+E25+E26+E27+E28</f>
        <v>261369.90123999998</v>
      </c>
      <c r="F18" s="37">
        <f>F19+F20+F21+F22+F23+F24+F25+F26+F27+F28</f>
        <v>346831.71098999988</v>
      </c>
      <c r="G18" s="36">
        <f>F18/E18*100</f>
        <v>132.69764779515509</v>
      </c>
      <c r="H18" s="35">
        <f t="shared" si="1"/>
        <v>85461.809749999898</v>
      </c>
      <c r="I18" s="31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</row>
    <row r="19" spans="2:33" s="21" customFormat="1" ht="31.2" x14ac:dyDescent="0.4">
      <c r="B19" s="39">
        <v>11020200</v>
      </c>
      <c r="C19" s="40" t="s">
        <v>20</v>
      </c>
      <c r="D19" s="41">
        <v>2103.8448800000001</v>
      </c>
      <c r="E19" s="41">
        <v>1159.5985599999999</v>
      </c>
      <c r="F19" s="41">
        <v>575.97</v>
      </c>
      <c r="G19" s="42">
        <v>0</v>
      </c>
      <c r="H19" s="41">
        <f>F19-E19</f>
        <v>-583.62855999999988</v>
      </c>
      <c r="I19" s="47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</row>
    <row r="20" spans="2:33" s="21" customFormat="1" ht="31.2" x14ac:dyDescent="0.4">
      <c r="B20" s="39" t="s">
        <v>21</v>
      </c>
      <c r="C20" s="40" t="s">
        <v>20</v>
      </c>
      <c r="D20" s="41">
        <v>198.55394000000001</v>
      </c>
      <c r="E20" s="41">
        <v>152.89099999999999</v>
      </c>
      <c r="F20" s="41">
        <v>252.48330000000001</v>
      </c>
      <c r="G20" s="42">
        <v>0</v>
      </c>
      <c r="H20" s="41">
        <f t="shared" ref="H20:H83" si="2">F20-E20</f>
        <v>99.592300000000023</v>
      </c>
      <c r="I20" s="47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</row>
    <row r="21" spans="2:33" s="21" customFormat="1" ht="31.2" x14ac:dyDescent="0.4">
      <c r="B21" s="39" t="s">
        <v>22</v>
      </c>
      <c r="C21" s="40" t="s">
        <v>23</v>
      </c>
      <c r="D21" s="41">
        <f>1799491.85019-1619542.66517</f>
        <v>179949.18501999998</v>
      </c>
      <c r="E21" s="41">
        <f>853526.37436-768173.73693</f>
        <v>85352.637430000002</v>
      </c>
      <c r="F21" s="41">
        <f>1043624.15802-939261.74221</f>
        <v>104362.41580999992</v>
      </c>
      <c r="G21" s="42">
        <f t="shared" ref="G21:G57" si="3">F21/E21*100</f>
        <v>122.27204565950332</v>
      </c>
      <c r="H21" s="41">
        <f t="shared" si="2"/>
        <v>19009.778379999916</v>
      </c>
      <c r="I21" s="47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</row>
    <row r="22" spans="2:33" s="21" customFormat="1" ht="36.75" customHeight="1" x14ac:dyDescent="0.4">
      <c r="B22" s="39" t="s">
        <v>24</v>
      </c>
      <c r="C22" s="40" t="s">
        <v>25</v>
      </c>
      <c r="D22" s="41">
        <f>293447.92779-264103.13457</f>
        <v>29344.793219999992</v>
      </c>
      <c r="E22" s="41">
        <f>137996.02014-124196.41789</f>
        <v>13799.602250000011</v>
      </c>
      <c r="F22" s="41">
        <f>260747.47359-234672.72593</f>
        <v>26074.747660000023</v>
      </c>
      <c r="G22" s="42">
        <f t="shared" si="3"/>
        <v>188.95289289950369</v>
      </c>
      <c r="H22" s="41">
        <f t="shared" si="2"/>
        <v>12275.145410000012</v>
      </c>
      <c r="I22" s="47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</row>
    <row r="23" spans="2:33" s="21" customFormat="1" ht="73.5" customHeight="1" x14ac:dyDescent="0.4">
      <c r="B23" s="39" t="s">
        <v>26</v>
      </c>
      <c r="C23" s="40" t="s">
        <v>27</v>
      </c>
      <c r="D23" s="41">
        <f>297996.75423-268197.0788</f>
        <v>29799.675430000003</v>
      </c>
      <c r="E23" s="41">
        <f>86187.26498-77568.53848</f>
        <v>8618.7265000000043</v>
      </c>
      <c r="F23" s="41">
        <f>226703.63617-204033.27255</f>
        <v>22670.363620000018</v>
      </c>
      <c r="G23" s="42">
        <f t="shared" si="3"/>
        <v>263.03611815504303</v>
      </c>
      <c r="H23" s="41">
        <f t="shared" si="2"/>
        <v>14051.637120000014</v>
      </c>
      <c r="I23" s="47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</row>
    <row r="24" spans="2:33" s="21" customFormat="1" ht="71.25" customHeight="1" x14ac:dyDescent="0.4">
      <c r="B24" s="39" t="s">
        <v>28</v>
      </c>
      <c r="C24" s="40" t="s">
        <v>29</v>
      </c>
      <c r="D24" s="41">
        <f>189679.95768-170711.96192</f>
        <v>18967.995759999991</v>
      </c>
      <c r="E24" s="41">
        <f>93375.0685-84037.56165</f>
        <v>9337.5068499999907</v>
      </c>
      <c r="F24" s="41">
        <f>132430.43355-119187.39019</f>
        <v>13243.043359999981</v>
      </c>
      <c r="G24" s="42">
        <f t="shared" si="3"/>
        <v>141.82633086903701</v>
      </c>
      <c r="H24" s="41">
        <f t="shared" si="2"/>
        <v>3905.5365099999908</v>
      </c>
      <c r="I24" s="47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</row>
    <row r="25" spans="2:33" s="21" customFormat="1" ht="46.8" x14ac:dyDescent="0.4">
      <c r="B25" s="39" t="s">
        <v>30</v>
      </c>
      <c r="C25" s="40" t="s">
        <v>31</v>
      </c>
      <c r="D25" s="41">
        <f>60.48444-54.43599</f>
        <v>6.0484500000000025</v>
      </c>
      <c r="E25" s="41">
        <f>53.64638-48.28174</f>
        <v>5.3646400000000014</v>
      </c>
      <c r="F25" s="41">
        <f>86.28865-77.6598</f>
        <v>8.6288499999999999</v>
      </c>
      <c r="G25" s="42">
        <f t="shared" si="3"/>
        <v>160.84676697784005</v>
      </c>
      <c r="H25" s="41">
        <f t="shared" si="2"/>
        <v>3.2642099999999985</v>
      </c>
      <c r="I25" s="47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</row>
    <row r="26" spans="2:33" s="21" customFormat="1" ht="33.75" customHeight="1" x14ac:dyDescent="0.4">
      <c r="B26" s="39" t="s">
        <v>32</v>
      </c>
      <c r="C26" s="40" t="s">
        <v>33</v>
      </c>
      <c r="D26" s="41">
        <f>2459094.87604-2213185.38826</f>
        <v>245909.48778000008</v>
      </c>
      <c r="E26" s="41">
        <f>1354494.86904-1219045.38204</f>
        <v>135449.48699999996</v>
      </c>
      <c r="F26" s="41">
        <f>1684260.08642-1515834.07771</f>
        <v>168426.00870999997</v>
      </c>
      <c r="G26" s="42">
        <f t="shared" si="3"/>
        <v>124.34599232553758</v>
      </c>
      <c r="H26" s="41">
        <f t="shared" si="2"/>
        <v>32976.521710000001</v>
      </c>
      <c r="I26" s="47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</row>
    <row r="27" spans="2:33" s="21" customFormat="1" ht="25.5" customHeight="1" x14ac:dyDescent="0.4">
      <c r="B27" s="39" t="s">
        <v>34</v>
      </c>
      <c r="C27" s="40" t="s">
        <v>35</v>
      </c>
      <c r="D27" s="41">
        <f>-34.369-(-30.9321)</f>
        <v>-3.4369000000000014</v>
      </c>
      <c r="E27" s="41">
        <f>-31.618-(-28.4562)</f>
        <v>-3.1617999999999995</v>
      </c>
      <c r="F27" s="41">
        <f>1.53-1.377</f>
        <v>0.15300000000000002</v>
      </c>
      <c r="G27" s="42">
        <v>0</v>
      </c>
      <c r="H27" s="41">
        <f t="shared" si="2"/>
        <v>3.3147999999999995</v>
      </c>
      <c r="I27" s="47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</row>
    <row r="28" spans="2:33" s="21" customFormat="1" ht="84" customHeight="1" x14ac:dyDescent="0.4">
      <c r="B28" s="39" t="s">
        <v>36</v>
      </c>
      <c r="C28" s="49" t="s">
        <v>37</v>
      </c>
      <c r="D28" s="41">
        <f>167356.11022-150620.49918</f>
        <v>16735.611039999989</v>
      </c>
      <c r="E28" s="41">
        <f>74972.48797-67475.23916</f>
        <v>7497.2488100000046</v>
      </c>
      <c r="F28" s="41">
        <f>112178.96663-100961.06995</f>
        <v>11217.896679999991</v>
      </c>
      <c r="G28" s="42">
        <f t="shared" si="3"/>
        <v>149.62684264976374</v>
      </c>
      <c r="H28" s="41">
        <f t="shared" si="2"/>
        <v>3720.6478699999861</v>
      </c>
      <c r="I28" s="47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</row>
    <row r="29" spans="2:33" s="15" customFormat="1" ht="31.2" x14ac:dyDescent="0.35">
      <c r="B29" s="33">
        <v>13000000</v>
      </c>
      <c r="C29" s="34" t="s">
        <v>38</v>
      </c>
      <c r="D29" s="37">
        <f>D31+D36+D39+D30</f>
        <v>2568.8169699999999</v>
      </c>
      <c r="E29" s="50">
        <f>E31+E36+E39+E30</f>
        <v>1445.42958</v>
      </c>
      <c r="F29" s="37">
        <f>F31+F36+F39+F30</f>
        <v>1071.5918900000001</v>
      </c>
      <c r="G29" s="36">
        <f t="shared" si="3"/>
        <v>74.136568451850849</v>
      </c>
      <c r="H29" s="35">
        <f t="shared" si="2"/>
        <v>-373.83768999999984</v>
      </c>
      <c r="I29" s="31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>
        <f>T31+T36+T39</f>
        <v>0</v>
      </c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</row>
    <row r="30" spans="2:33" s="15" customFormat="1" ht="31.2" x14ac:dyDescent="0.35">
      <c r="B30" s="33" t="s">
        <v>39</v>
      </c>
      <c r="C30" s="34" t="s">
        <v>40</v>
      </c>
      <c r="D30" s="37">
        <v>56.089179999999999</v>
      </c>
      <c r="E30" s="50">
        <v>38.101999999999997</v>
      </c>
      <c r="F30" s="37">
        <v>70.060879999999997</v>
      </c>
      <c r="G30" s="36">
        <f t="shared" si="3"/>
        <v>183.87717180200517</v>
      </c>
      <c r="H30" s="35">
        <f t="shared" si="2"/>
        <v>31.958880000000001</v>
      </c>
      <c r="I30" s="31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</row>
    <row r="31" spans="2:33" s="46" customFormat="1" ht="32.4" x14ac:dyDescent="0.35">
      <c r="B31" s="51">
        <v>13020000</v>
      </c>
      <c r="C31" s="52" t="s">
        <v>41</v>
      </c>
      <c r="D31" s="37">
        <f>D32+D33+D34+D35</f>
        <v>1121.41815</v>
      </c>
      <c r="E31" s="50">
        <f>E32+E33+E34+E35</f>
        <v>546.91618999999992</v>
      </c>
      <c r="F31" s="37">
        <f>F32+F33+F34+F35</f>
        <v>518.89908000000003</v>
      </c>
      <c r="G31" s="36">
        <f t="shared" si="3"/>
        <v>94.877257153422377</v>
      </c>
      <c r="H31" s="35">
        <f t="shared" si="2"/>
        <v>-28.017109999999889</v>
      </c>
      <c r="I31" s="43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>
        <f>T32+T33</f>
        <v>0</v>
      </c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</row>
    <row r="32" spans="2:33" s="46" customFormat="1" ht="62.4" x14ac:dyDescent="0.4">
      <c r="B32" s="39" t="s">
        <v>42</v>
      </c>
      <c r="C32" s="40" t="s">
        <v>43</v>
      </c>
      <c r="D32" s="41">
        <v>1076.92065</v>
      </c>
      <c r="E32" s="41">
        <v>537.88661000000002</v>
      </c>
      <c r="F32" s="41">
        <v>498.2824</v>
      </c>
      <c r="G32" s="42">
        <f t="shared" si="3"/>
        <v>92.637070850304298</v>
      </c>
      <c r="H32" s="41">
        <f t="shared" si="2"/>
        <v>-39.604210000000023</v>
      </c>
      <c r="I32" s="54"/>
      <c r="J32" s="44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</row>
    <row r="33" spans="2:33" s="21" customFormat="1" ht="31.2" x14ac:dyDescent="0.4">
      <c r="B33" s="39">
        <v>13020200</v>
      </c>
      <c r="C33" s="40" t="s">
        <v>44</v>
      </c>
      <c r="D33" s="41">
        <v>4.6398900000000003</v>
      </c>
      <c r="E33" s="41">
        <v>3.9197799999999998</v>
      </c>
      <c r="F33" s="103">
        <v>3.20607</v>
      </c>
      <c r="G33" s="42">
        <f t="shared" si="3"/>
        <v>81.792090372418869</v>
      </c>
      <c r="H33" s="41">
        <f t="shared" si="2"/>
        <v>-0.71370999999999984</v>
      </c>
      <c r="I33" s="55"/>
      <c r="J33" s="44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</row>
    <row r="34" spans="2:33" s="21" customFormat="1" ht="46.8" x14ac:dyDescent="0.4">
      <c r="B34" s="39" t="s">
        <v>45</v>
      </c>
      <c r="C34" s="40" t="s">
        <v>46</v>
      </c>
      <c r="D34" s="41">
        <v>0.19502</v>
      </c>
      <c r="E34" s="41">
        <v>7.918E-2</v>
      </c>
      <c r="F34" s="41">
        <v>0</v>
      </c>
      <c r="G34" s="42">
        <v>0</v>
      </c>
      <c r="H34" s="41">
        <f t="shared" si="2"/>
        <v>-7.918E-2</v>
      </c>
      <c r="I34" s="55"/>
      <c r="J34" s="44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</row>
    <row r="35" spans="2:33" s="21" customFormat="1" ht="46.8" x14ac:dyDescent="0.4">
      <c r="B35" s="39" t="s">
        <v>47</v>
      </c>
      <c r="C35" s="40" t="s">
        <v>48</v>
      </c>
      <c r="D35" s="41">
        <v>39.662590000000002</v>
      </c>
      <c r="E35" s="41">
        <v>5.0306199999999999</v>
      </c>
      <c r="F35" s="102">
        <v>17.410609999999998</v>
      </c>
      <c r="G35" s="42">
        <v>0</v>
      </c>
      <c r="H35" s="41">
        <f t="shared" si="2"/>
        <v>12.379989999999999</v>
      </c>
      <c r="I35" s="55"/>
      <c r="J35" s="44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</row>
    <row r="36" spans="2:33" s="46" customFormat="1" ht="20.399999999999999" x14ac:dyDescent="0.35">
      <c r="B36" s="51">
        <v>13030000</v>
      </c>
      <c r="C36" s="52" t="s">
        <v>49</v>
      </c>
      <c r="D36" s="57">
        <f>D37+D38</f>
        <v>1386.3366000000001</v>
      </c>
      <c r="E36" s="57">
        <f>E37+E38</f>
        <v>857.63322999999991</v>
      </c>
      <c r="F36" s="57">
        <f>F37+F38</f>
        <v>480.70222999999999</v>
      </c>
      <c r="G36" s="36">
        <f t="shared" si="3"/>
        <v>56.049860614659252</v>
      </c>
      <c r="H36" s="35">
        <f t="shared" si="2"/>
        <v>-376.93099999999993</v>
      </c>
      <c r="I36" s="54"/>
      <c r="J36" s="59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</row>
    <row r="37" spans="2:33" s="46" customFormat="1" ht="46.8" x14ac:dyDescent="0.4">
      <c r="B37" s="39" t="s">
        <v>50</v>
      </c>
      <c r="C37" s="40" t="s">
        <v>51</v>
      </c>
      <c r="D37" s="41">
        <f>678.97451-475.28207</f>
        <v>203.69244000000003</v>
      </c>
      <c r="E37" s="41">
        <f>343.45279-240.41692</f>
        <v>103.03586999999999</v>
      </c>
      <c r="F37" s="48">
        <f>317.89606-222.52721</f>
        <v>95.368849999999981</v>
      </c>
      <c r="G37" s="42">
        <f t="shared" si="3"/>
        <v>92.558882649314256</v>
      </c>
      <c r="H37" s="41">
        <f t="shared" si="2"/>
        <v>-7.6670200000000079</v>
      </c>
      <c r="I37" s="54"/>
      <c r="J37" s="44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</row>
    <row r="38" spans="2:33" s="21" customFormat="1" ht="46.8" x14ac:dyDescent="0.4">
      <c r="B38" s="39" t="s">
        <v>52</v>
      </c>
      <c r="C38" s="60" t="s">
        <v>53</v>
      </c>
      <c r="D38" s="41">
        <f>1182.66217-0.01801</f>
        <v>1182.6441600000001</v>
      </c>
      <c r="E38" s="41">
        <f>754.37037+0.22699</f>
        <v>754.59735999999998</v>
      </c>
      <c r="F38" s="48">
        <v>385.33337999999998</v>
      </c>
      <c r="G38" s="42">
        <f t="shared" si="3"/>
        <v>51.064766513362834</v>
      </c>
      <c r="H38" s="41">
        <f t="shared" si="2"/>
        <v>-369.26398</v>
      </c>
      <c r="I38" s="61"/>
      <c r="J38" s="44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</row>
    <row r="39" spans="2:33" s="67" customFormat="1" ht="32.4" x14ac:dyDescent="0.35">
      <c r="B39" s="51" t="s">
        <v>54</v>
      </c>
      <c r="C39" s="52" t="s">
        <v>55</v>
      </c>
      <c r="D39" s="63">
        <v>4.9730400000000001</v>
      </c>
      <c r="E39" s="63">
        <v>2.7781600000000002</v>
      </c>
      <c r="F39" s="63">
        <v>1.9297</v>
      </c>
      <c r="G39" s="36">
        <f t="shared" si="3"/>
        <v>69.459642353212189</v>
      </c>
      <c r="H39" s="35">
        <f t="shared" si="2"/>
        <v>-0.84846000000000021</v>
      </c>
      <c r="I39" s="65"/>
      <c r="J39" s="59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</row>
    <row r="40" spans="2:33" s="15" customFormat="1" ht="20.399999999999999" x14ac:dyDescent="0.35">
      <c r="B40" s="33">
        <v>14000000</v>
      </c>
      <c r="C40" s="34" t="s">
        <v>56</v>
      </c>
      <c r="D40" s="37">
        <f>D41</f>
        <v>124977.10881999999</v>
      </c>
      <c r="E40" s="35">
        <f>E41</f>
        <v>60051.385280000002</v>
      </c>
      <c r="F40" s="37">
        <f>F41</f>
        <v>65660.182650000002</v>
      </c>
      <c r="G40" s="36">
        <f t="shared" si="3"/>
        <v>109.33999664428724</v>
      </c>
      <c r="H40" s="35">
        <f t="shared" si="2"/>
        <v>5608.7973700000002</v>
      </c>
      <c r="I40" s="68"/>
      <c r="J40" s="32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</row>
    <row r="41" spans="2:33" s="21" customFormat="1" ht="46.8" x14ac:dyDescent="0.4">
      <c r="B41" s="70">
        <v>14040000</v>
      </c>
      <c r="C41" s="71" t="s">
        <v>57</v>
      </c>
      <c r="D41" s="48">
        <v>124977.10881999999</v>
      </c>
      <c r="E41" s="48">
        <v>60051.385280000002</v>
      </c>
      <c r="F41" s="104">
        <v>65660.182650000002</v>
      </c>
      <c r="G41" s="42">
        <f t="shared" si="3"/>
        <v>109.33999664428724</v>
      </c>
      <c r="H41" s="41">
        <f t="shared" si="2"/>
        <v>5608.7973700000002</v>
      </c>
      <c r="I41" s="61"/>
      <c r="J41" s="44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</row>
    <row r="42" spans="2:33" s="15" customFormat="1" ht="20.399999999999999" x14ac:dyDescent="0.35">
      <c r="B42" s="33" t="s">
        <v>58</v>
      </c>
      <c r="C42" s="72" t="s">
        <v>59</v>
      </c>
      <c r="D42" s="35">
        <f>D43+D54+D56+D67+D59</f>
        <v>1666139.52204</v>
      </c>
      <c r="E42" s="35">
        <v>850940.9</v>
      </c>
      <c r="F42" s="35">
        <f>F43+F54+F56+F67+F59</f>
        <v>751642.82179000007</v>
      </c>
      <c r="G42" s="36">
        <f t="shared" si="3"/>
        <v>88.330790280500096</v>
      </c>
      <c r="H42" s="35">
        <f t="shared" si="2"/>
        <v>-99298.078209999949</v>
      </c>
      <c r="I42" s="68"/>
      <c r="J42" s="32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</row>
    <row r="43" spans="2:33" s="74" customFormat="1" ht="20.399999999999999" x14ac:dyDescent="0.35">
      <c r="B43" s="51" t="s">
        <v>60</v>
      </c>
      <c r="C43" s="73" t="s">
        <v>61</v>
      </c>
      <c r="D43" s="64">
        <f>D44+D45+D46+D47+D48+D49+D50+D51+D52+D53</f>
        <v>983945.29770999996</v>
      </c>
      <c r="E43" s="64">
        <v>523482.8</v>
      </c>
      <c r="F43" s="57">
        <f>F44+F45+F46+F47+F48+F49+F50+F51+F52+F53</f>
        <v>381986.49988000002</v>
      </c>
      <c r="G43" s="36">
        <f t="shared" si="3"/>
        <v>72.970210268608639</v>
      </c>
      <c r="H43" s="35">
        <f t="shared" si="2"/>
        <v>-141496.30011999997</v>
      </c>
      <c r="I43" s="43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>
        <f>T44+T45+T46+T47+T48+T49+T50+T51+T52+T53</f>
        <v>0</v>
      </c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</row>
    <row r="44" spans="2:33" s="21" customFormat="1" ht="62.4" x14ac:dyDescent="0.4">
      <c r="B44" s="70">
        <v>18010100</v>
      </c>
      <c r="C44" s="71" t="s">
        <v>62</v>
      </c>
      <c r="D44" s="41">
        <v>5188.1513100000002</v>
      </c>
      <c r="E44" s="41">
        <v>2524.6999999999998</v>
      </c>
      <c r="F44" s="41">
        <v>3854.0766699999999</v>
      </c>
      <c r="G44" s="42">
        <f t="shared" si="3"/>
        <v>152.65483701033787</v>
      </c>
      <c r="H44" s="41">
        <f t="shared" si="2"/>
        <v>1329.3766700000001</v>
      </c>
      <c r="I44" s="61"/>
      <c r="J44" s="44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</row>
    <row r="45" spans="2:33" s="21" customFormat="1" ht="62.4" x14ac:dyDescent="0.4">
      <c r="B45" s="70">
        <v>18010200</v>
      </c>
      <c r="C45" s="71" t="s">
        <v>63</v>
      </c>
      <c r="D45" s="41">
        <v>11611.49389</v>
      </c>
      <c r="E45" s="41">
        <v>4078.2</v>
      </c>
      <c r="F45" s="102">
        <v>4329.9920400000001</v>
      </c>
      <c r="G45" s="42">
        <f t="shared" si="3"/>
        <v>106.17409739590997</v>
      </c>
      <c r="H45" s="41">
        <f t="shared" si="2"/>
        <v>251.79204000000027</v>
      </c>
      <c r="I45" s="61"/>
      <c r="J45" s="44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</row>
    <row r="46" spans="2:33" s="21" customFormat="1" ht="62.4" x14ac:dyDescent="0.4">
      <c r="B46" s="70">
        <v>18010300</v>
      </c>
      <c r="C46" s="71" t="s">
        <v>64</v>
      </c>
      <c r="D46" s="41">
        <v>4657.56999</v>
      </c>
      <c r="E46" s="41">
        <v>2031.3</v>
      </c>
      <c r="F46" s="41">
        <v>2760.7321099999999</v>
      </c>
      <c r="G46" s="42">
        <f t="shared" si="3"/>
        <v>135.90961994781668</v>
      </c>
      <c r="H46" s="41">
        <f t="shared" si="2"/>
        <v>729.43210999999997</v>
      </c>
      <c r="I46" s="61"/>
      <c r="J46" s="44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</row>
    <row r="47" spans="2:33" s="21" customFormat="1" ht="62.4" x14ac:dyDescent="0.4">
      <c r="B47" s="70">
        <v>18010400</v>
      </c>
      <c r="C47" s="71" t="s">
        <v>65</v>
      </c>
      <c r="D47" s="41">
        <v>125354.77383000001</v>
      </c>
      <c r="E47" s="41">
        <v>57714.2</v>
      </c>
      <c r="F47" s="41">
        <v>67965.276329999993</v>
      </c>
      <c r="G47" s="42">
        <f t="shared" si="3"/>
        <v>117.76179229721629</v>
      </c>
      <c r="H47" s="41">
        <f t="shared" si="2"/>
        <v>10251.076329999996</v>
      </c>
      <c r="I47" s="61"/>
      <c r="J47" s="44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</row>
    <row r="48" spans="2:33" s="21" customFormat="1" ht="21" x14ac:dyDescent="0.4">
      <c r="B48" s="70">
        <v>18010500</v>
      </c>
      <c r="C48" s="71" t="s">
        <v>66</v>
      </c>
      <c r="D48" s="75">
        <v>310319.09707000002</v>
      </c>
      <c r="E48" s="75">
        <v>158666.4</v>
      </c>
      <c r="F48" s="75">
        <v>120229.20415999999</v>
      </c>
      <c r="G48" s="42">
        <f t="shared" si="3"/>
        <v>75.774835856866986</v>
      </c>
      <c r="H48" s="41">
        <f t="shared" si="2"/>
        <v>-38437.19584</v>
      </c>
      <c r="I48" s="61"/>
      <c r="J48" s="44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</row>
    <row r="49" spans="2:33" s="21" customFormat="1" ht="21" x14ac:dyDescent="0.4">
      <c r="B49" s="70">
        <v>18010600</v>
      </c>
      <c r="C49" s="71" t="s">
        <v>67</v>
      </c>
      <c r="D49" s="75">
        <v>507787.43426000001</v>
      </c>
      <c r="E49" s="75">
        <v>292710.3</v>
      </c>
      <c r="F49" s="75">
        <v>172134.19188999999</v>
      </c>
      <c r="G49" s="42">
        <f t="shared" si="3"/>
        <v>58.807015636279282</v>
      </c>
      <c r="H49" s="41">
        <f t="shared" si="2"/>
        <v>-120576.10811</v>
      </c>
      <c r="I49" s="61"/>
      <c r="J49" s="44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</row>
    <row r="50" spans="2:33" s="21" customFormat="1" ht="21" x14ac:dyDescent="0.4">
      <c r="B50" s="70">
        <v>18010700</v>
      </c>
      <c r="C50" s="71" t="s">
        <v>68</v>
      </c>
      <c r="D50" s="75">
        <v>10250.928970000001</v>
      </c>
      <c r="E50" s="75">
        <v>3188.7</v>
      </c>
      <c r="F50" s="75">
        <v>6044.7431299999998</v>
      </c>
      <c r="G50" s="42">
        <f t="shared" si="3"/>
        <v>189.56763351836173</v>
      </c>
      <c r="H50" s="41">
        <f t="shared" si="2"/>
        <v>2856.04313</v>
      </c>
      <c r="I50" s="61"/>
      <c r="J50" s="44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</row>
    <row r="51" spans="2:33" s="21" customFormat="1" ht="21" x14ac:dyDescent="0.4">
      <c r="B51" s="70">
        <v>18010900</v>
      </c>
      <c r="C51" s="71" t="s">
        <v>69</v>
      </c>
      <c r="D51" s="75">
        <v>2392.4543100000001</v>
      </c>
      <c r="E51" s="75">
        <v>961.1</v>
      </c>
      <c r="F51" s="75">
        <v>968.40488000000005</v>
      </c>
      <c r="G51" s="42">
        <f t="shared" si="3"/>
        <v>100.76005410467172</v>
      </c>
      <c r="H51" s="41">
        <f t="shared" si="2"/>
        <v>7.3048800000000256</v>
      </c>
      <c r="I51" s="61"/>
      <c r="J51" s="44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</row>
    <row r="52" spans="2:33" s="21" customFormat="1" ht="21" x14ac:dyDescent="0.4">
      <c r="B52" s="70" t="s">
        <v>70</v>
      </c>
      <c r="C52" s="71" t="s">
        <v>71</v>
      </c>
      <c r="D52" s="41">
        <v>4925.8440300000002</v>
      </c>
      <c r="E52" s="41">
        <v>2131.1999999999998</v>
      </c>
      <c r="F52" s="41">
        <v>1912.82476</v>
      </c>
      <c r="G52" s="42">
        <f t="shared" si="3"/>
        <v>89.753414039039043</v>
      </c>
      <c r="H52" s="41">
        <f t="shared" si="2"/>
        <v>-218.37523999999985</v>
      </c>
      <c r="I52" s="61"/>
      <c r="J52" s="44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</row>
    <row r="53" spans="2:33" s="21" customFormat="1" ht="21" x14ac:dyDescent="0.4">
      <c r="B53" s="70" t="s">
        <v>72</v>
      </c>
      <c r="C53" s="71" t="s">
        <v>73</v>
      </c>
      <c r="D53" s="41">
        <v>1457.5500500000001</v>
      </c>
      <c r="E53" s="41">
        <v>-523.29999999999995</v>
      </c>
      <c r="F53" s="41">
        <v>1787.0539100000001</v>
      </c>
      <c r="G53" s="42">
        <f t="shared" si="3"/>
        <v>-341.49702082935221</v>
      </c>
      <c r="H53" s="41">
        <f t="shared" si="2"/>
        <v>2310.3539099999998</v>
      </c>
      <c r="I53" s="61"/>
      <c r="J53" s="44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</row>
    <row r="54" spans="2:33" s="74" customFormat="1" ht="32.4" x14ac:dyDescent="0.35">
      <c r="B54" s="51" t="s">
        <v>74</v>
      </c>
      <c r="C54" s="73" t="s">
        <v>75</v>
      </c>
      <c r="D54" s="64">
        <f>D55</f>
        <v>2472.6993499999999</v>
      </c>
      <c r="E54" s="64">
        <v>1643.6</v>
      </c>
      <c r="F54" s="64">
        <f>F55</f>
        <v>112.63912999999999</v>
      </c>
      <c r="G54" s="36">
        <f t="shared" si="3"/>
        <v>6.8531960330980777</v>
      </c>
      <c r="H54" s="35">
        <f t="shared" si="2"/>
        <v>-1530.9608699999999</v>
      </c>
      <c r="I54" s="54"/>
      <c r="J54" s="45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</row>
    <row r="55" spans="2:33" s="21" customFormat="1" ht="32.4" x14ac:dyDescent="0.4">
      <c r="B55" s="39" t="s">
        <v>76</v>
      </c>
      <c r="C55" s="76" t="s">
        <v>77</v>
      </c>
      <c r="D55" s="48">
        <v>2472.6993499999999</v>
      </c>
      <c r="E55" s="48">
        <v>1643.6</v>
      </c>
      <c r="F55" s="48">
        <v>112.63912999999999</v>
      </c>
      <c r="G55" s="42">
        <f t="shared" si="3"/>
        <v>6.8531960330980777</v>
      </c>
      <c r="H55" s="41">
        <f t="shared" si="2"/>
        <v>-1530.9608699999999</v>
      </c>
      <c r="I55" s="61"/>
      <c r="J55" s="44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62"/>
      <c r="AD55" s="62"/>
      <c r="AE55" s="62"/>
      <c r="AF55" s="62"/>
      <c r="AG55" s="62"/>
    </row>
    <row r="56" spans="2:33" s="74" customFormat="1" ht="20.399999999999999" x14ac:dyDescent="0.35">
      <c r="B56" s="51" t="s">
        <v>78</v>
      </c>
      <c r="C56" s="73" t="s">
        <v>79</v>
      </c>
      <c r="D56" s="57">
        <f>D57+D58</f>
        <v>5700.2878000000001</v>
      </c>
      <c r="E56" s="57">
        <v>1954.4</v>
      </c>
      <c r="F56" s="57">
        <f>F57+F58</f>
        <v>2036.9553900000001</v>
      </c>
      <c r="G56" s="36">
        <f t="shared" si="3"/>
        <v>104.224078489562</v>
      </c>
      <c r="H56" s="35">
        <f t="shared" si="2"/>
        <v>82.555389999999989</v>
      </c>
      <c r="I56" s="54"/>
      <c r="J56" s="45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</row>
    <row r="57" spans="2:33" s="21" customFormat="1" ht="32.4" x14ac:dyDescent="0.4">
      <c r="B57" s="39" t="s">
        <v>80</v>
      </c>
      <c r="C57" s="76" t="s">
        <v>81</v>
      </c>
      <c r="D57" s="48">
        <v>5247.9316799999997</v>
      </c>
      <c r="E57" s="41">
        <v>1828.8</v>
      </c>
      <c r="F57" s="100">
        <v>1770.04925</v>
      </c>
      <c r="G57" s="42">
        <f t="shared" si="3"/>
        <v>96.787469925634298</v>
      </c>
      <c r="H57" s="41">
        <f t="shared" si="2"/>
        <v>-58.750749999999925</v>
      </c>
      <c r="I57" s="61"/>
      <c r="J57" s="44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</row>
    <row r="58" spans="2:33" s="21" customFormat="1" ht="32.4" x14ac:dyDescent="0.4">
      <c r="B58" s="39" t="s">
        <v>82</v>
      </c>
      <c r="C58" s="76" t="s">
        <v>83</v>
      </c>
      <c r="D58" s="48">
        <v>452.35611999999998</v>
      </c>
      <c r="E58" s="41">
        <v>125.7</v>
      </c>
      <c r="F58" s="48">
        <v>266.90613999999999</v>
      </c>
      <c r="G58" s="42">
        <v>0</v>
      </c>
      <c r="H58" s="41">
        <f t="shared" si="2"/>
        <v>141.20614</v>
      </c>
      <c r="I58" s="61"/>
      <c r="J58" s="44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</row>
    <row r="59" spans="2:33" s="21" customFormat="1" ht="32.4" x14ac:dyDescent="0.35">
      <c r="B59" s="51" t="s">
        <v>84</v>
      </c>
      <c r="C59" s="73" t="s">
        <v>85</v>
      </c>
      <c r="D59" s="57">
        <f>D60+D61+D62+D63+D64+D65+D66</f>
        <v>0.17</v>
      </c>
      <c r="E59" s="64">
        <v>0</v>
      </c>
      <c r="F59" s="57">
        <f>F60+F61+F62+F63+F64+F65+F66</f>
        <v>-0.83499999999999996</v>
      </c>
      <c r="G59" s="36">
        <v>0</v>
      </c>
      <c r="H59" s="35">
        <f t="shared" si="2"/>
        <v>-0.83499999999999996</v>
      </c>
      <c r="I59" s="61"/>
      <c r="J59" s="44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</row>
    <row r="60" spans="2:33" s="21" customFormat="1" ht="48" x14ac:dyDescent="0.4">
      <c r="B60" s="77">
        <v>18040100</v>
      </c>
      <c r="C60" s="76" t="s">
        <v>86</v>
      </c>
      <c r="D60" s="41">
        <v>0</v>
      </c>
      <c r="E60" s="41">
        <v>0</v>
      </c>
      <c r="F60" s="41">
        <v>0</v>
      </c>
      <c r="G60" s="42">
        <v>0</v>
      </c>
      <c r="H60" s="41">
        <f t="shared" si="2"/>
        <v>0</v>
      </c>
      <c r="I60" s="61"/>
      <c r="J60" s="44"/>
      <c r="K60" s="62"/>
      <c r="L60" s="101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</row>
    <row r="61" spans="2:33" s="21" customFormat="1" ht="48" x14ac:dyDescent="0.4">
      <c r="B61" s="77">
        <v>18040200</v>
      </c>
      <c r="C61" s="76" t="s">
        <v>87</v>
      </c>
      <c r="D61" s="41">
        <v>0</v>
      </c>
      <c r="E61" s="41">
        <v>0</v>
      </c>
      <c r="F61" s="41">
        <v>0</v>
      </c>
      <c r="G61" s="42">
        <v>0</v>
      </c>
      <c r="H61" s="41">
        <f t="shared" si="2"/>
        <v>0</v>
      </c>
      <c r="I61" s="61"/>
      <c r="J61" s="44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</row>
    <row r="62" spans="2:33" s="21" customFormat="1" ht="48" x14ac:dyDescent="0.4">
      <c r="B62" s="77">
        <v>18040500</v>
      </c>
      <c r="C62" s="76" t="s">
        <v>88</v>
      </c>
      <c r="D62" s="41">
        <v>0.17</v>
      </c>
      <c r="E62" s="41">
        <v>0</v>
      </c>
      <c r="F62" s="41">
        <v>-0.83499999999999996</v>
      </c>
      <c r="G62" s="42">
        <v>0</v>
      </c>
      <c r="H62" s="41">
        <f t="shared" si="2"/>
        <v>-0.83499999999999996</v>
      </c>
      <c r="I62" s="61"/>
      <c r="J62" s="44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  <c r="AG62" s="62"/>
    </row>
    <row r="63" spans="2:33" s="21" customFormat="1" ht="58.95" customHeight="1" x14ac:dyDescent="0.4">
      <c r="B63" s="77">
        <v>18040600</v>
      </c>
      <c r="C63" s="76" t="s">
        <v>89</v>
      </c>
      <c r="D63" s="41">
        <v>0</v>
      </c>
      <c r="E63" s="41">
        <v>0</v>
      </c>
      <c r="F63" s="41">
        <v>0</v>
      </c>
      <c r="G63" s="42">
        <v>0</v>
      </c>
      <c r="H63" s="41">
        <f t="shared" si="2"/>
        <v>0</v>
      </c>
      <c r="I63" s="61"/>
      <c r="J63" s="44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</row>
    <row r="64" spans="2:33" s="21" customFormat="1" ht="48" x14ac:dyDescent="0.4">
      <c r="B64" s="77">
        <v>18040700</v>
      </c>
      <c r="C64" s="76" t="s">
        <v>90</v>
      </c>
      <c r="D64" s="41">
        <v>0</v>
      </c>
      <c r="E64" s="41">
        <v>0</v>
      </c>
      <c r="F64" s="41">
        <v>0</v>
      </c>
      <c r="G64" s="42">
        <v>0</v>
      </c>
      <c r="H64" s="41">
        <f t="shared" si="2"/>
        <v>0</v>
      </c>
      <c r="I64" s="61"/>
      <c r="J64" s="44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</row>
    <row r="65" spans="2:33" s="21" customFormat="1" ht="66" customHeight="1" x14ac:dyDescent="0.4">
      <c r="B65" s="77">
        <v>18040800</v>
      </c>
      <c r="C65" s="76" t="s">
        <v>91</v>
      </c>
      <c r="D65" s="41">
        <v>0</v>
      </c>
      <c r="E65" s="41">
        <v>0</v>
      </c>
      <c r="F65" s="41">
        <v>0</v>
      </c>
      <c r="G65" s="42">
        <v>0</v>
      </c>
      <c r="H65" s="41">
        <f t="shared" si="2"/>
        <v>0</v>
      </c>
      <c r="I65" s="61"/>
      <c r="J65" s="44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</row>
    <row r="66" spans="2:33" s="21" customFormat="1" ht="48" x14ac:dyDescent="0.4">
      <c r="B66" s="77">
        <v>18041400</v>
      </c>
      <c r="C66" s="76" t="s">
        <v>92</v>
      </c>
      <c r="D66" s="41">
        <v>0</v>
      </c>
      <c r="E66" s="41">
        <v>0</v>
      </c>
      <c r="F66" s="41">
        <v>0</v>
      </c>
      <c r="G66" s="42">
        <v>0</v>
      </c>
      <c r="H66" s="41">
        <f t="shared" si="2"/>
        <v>0</v>
      </c>
      <c r="I66" s="61"/>
      <c r="J66" s="44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  <c r="AG66" s="62"/>
    </row>
    <row r="67" spans="2:33" s="74" customFormat="1" ht="21" x14ac:dyDescent="0.4">
      <c r="B67" s="51" t="s">
        <v>93</v>
      </c>
      <c r="C67" s="73" t="s">
        <v>94</v>
      </c>
      <c r="D67" s="57">
        <f>D70+D71+D68+D69</f>
        <v>674021.06718000001</v>
      </c>
      <c r="E67" s="57">
        <v>323860</v>
      </c>
      <c r="F67" s="57">
        <f>F70+F71+F68+F69</f>
        <v>367507.56238999998</v>
      </c>
      <c r="G67" s="42">
        <f>F67/E67*100</f>
        <v>113.47729339529427</v>
      </c>
      <c r="H67" s="35">
        <f t="shared" si="2"/>
        <v>43647.562389999977</v>
      </c>
      <c r="I67" s="54"/>
      <c r="J67" s="45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  <c r="AA67" s="53"/>
      <c r="AB67" s="53"/>
      <c r="AC67" s="53"/>
      <c r="AD67" s="53"/>
      <c r="AE67" s="53"/>
      <c r="AF67" s="53"/>
      <c r="AG67" s="53"/>
    </row>
    <row r="68" spans="2:33" s="74" customFormat="1" ht="32.4" x14ac:dyDescent="0.4">
      <c r="B68" s="39" t="s">
        <v>95</v>
      </c>
      <c r="C68" s="76" t="s">
        <v>96</v>
      </c>
      <c r="D68" s="78">
        <v>-531.11800000000005</v>
      </c>
      <c r="E68" s="78">
        <v>-541.20000000000005</v>
      </c>
      <c r="F68" s="78">
        <v>-2.907</v>
      </c>
      <c r="G68" s="42">
        <v>0</v>
      </c>
      <c r="H68" s="41">
        <f t="shared" si="2"/>
        <v>538.29300000000001</v>
      </c>
      <c r="I68" s="54"/>
      <c r="J68" s="45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  <c r="AA68" s="53"/>
      <c r="AB68" s="53"/>
      <c r="AC68" s="53"/>
      <c r="AD68" s="53"/>
      <c r="AE68" s="53"/>
      <c r="AF68" s="53"/>
      <c r="AG68" s="53"/>
    </row>
    <row r="69" spans="2:33" s="74" customFormat="1" ht="32.4" x14ac:dyDescent="0.4">
      <c r="B69" s="39" t="s">
        <v>97</v>
      </c>
      <c r="C69" s="76" t="s">
        <v>98</v>
      </c>
      <c r="D69" s="78">
        <v>0</v>
      </c>
      <c r="E69" s="78">
        <v>0</v>
      </c>
      <c r="F69" s="78">
        <v>4.8700000000000002E-3</v>
      </c>
      <c r="G69" s="42">
        <v>0</v>
      </c>
      <c r="H69" s="41">
        <f t="shared" si="2"/>
        <v>4.8700000000000002E-3</v>
      </c>
      <c r="I69" s="54"/>
      <c r="J69" s="45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  <c r="AA69" s="53"/>
      <c r="AB69" s="53"/>
      <c r="AC69" s="53"/>
      <c r="AD69" s="53"/>
      <c r="AE69" s="53"/>
      <c r="AF69" s="53"/>
      <c r="AG69" s="53"/>
    </row>
    <row r="70" spans="2:33" s="21" customFormat="1" ht="21" x14ac:dyDescent="0.4">
      <c r="B70" s="39" t="s">
        <v>99</v>
      </c>
      <c r="C70" s="76" t="s">
        <v>100</v>
      </c>
      <c r="D70" s="41">
        <v>157485.83605000001</v>
      </c>
      <c r="E70" s="41">
        <v>75443.899999999994</v>
      </c>
      <c r="F70" s="41">
        <v>81338.824120000005</v>
      </c>
      <c r="G70" s="42">
        <f>F70/E70*100</f>
        <v>107.81365242252853</v>
      </c>
      <c r="H70" s="41">
        <f t="shared" si="2"/>
        <v>5894.9241200000106</v>
      </c>
      <c r="I70" s="61"/>
      <c r="J70" s="44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62"/>
      <c r="AF70" s="62"/>
      <c r="AG70" s="62"/>
    </row>
    <row r="71" spans="2:33" s="21" customFormat="1" ht="21" x14ac:dyDescent="0.4">
      <c r="B71" s="39" t="s">
        <v>101</v>
      </c>
      <c r="C71" s="76" t="s">
        <v>102</v>
      </c>
      <c r="D71" s="41">
        <v>517066.34912999999</v>
      </c>
      <c r="E71" s="41">
        <v>248957.3</v>
      </c>
      <c r="F71" s="102">
        <v>286171.64039999997</v>
      </c>
      <c r="G71" s="42">
        <f>F71/E71*100</f>
        <v>114.94808161881576</v>
      </c>
      <c r="H71" s="41">
        <f t="shared" si="2"/>
        <v>37214.340399999986</v>
      </c>
      <c r="I71" s="61"/>
      <c r="J71" s="44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2"/>
      <c r="AF71" s="62"/>
      <c r="AG71" s="62"/>
    </row>
    <row r="72" spans="2:33" s="38" customFormat="1" ht="20.399999999999999" x14ac:dyDescent="0.35">
      <c r="B72" s="27">
        <v>20000000</v>
      </c>
      <c r="C72" s="28" t="s">
        <v>103</v>
      </c>
      <c r="D72" s="29">
        <f>D73+D82+D103</f>
        <v>48747.888690000007</v>
      </c>
      <c r="E72" s="29">
        <v>22354.2</v>
      </c>
      <c r="F72" s="29">
        <f>F73+F82+F103</f>
        <v>21455.946199999998</v>
      </c>
      <c r="G72" s="30">
        <f>F72/E72*100</f>
        <v>95.981722450367258</v>
      </c>
      <c r="H72" s="29">
        <f t="shared" si="2"/>
        <v>-898.25380000000223</v>
      </c>
      <c r="I72" s="68"/>
      <c r="J72" s="32"/>
      <c r="K72" s="69"/>
      <c r="L72" s="69"/>
      <c r="M72" s="69"/>
      <c r="N72" s="69"/>
      <c r="O72" s="69"/>
      <c r="P72" s="69"/>
      <c r="Q72" s="69"/>
      <c r="R72" s="69"/>
      <c r="S72" s="69"/>
      <c r="T72" s="69"/>
      <c r="U72" s="69"/>
      <c r="V72" s="69"/>
      <c r="W72" s="69"/>
      <c r="X72" s="69"/>
      <c r="Y72" s="69"/>
      <c r="Z72" s="69"/>
      <c r="AA72" s="69"/>
      <c r="AB72" s="69"/>
      <c r="AC72" s="69"/>
      <c r="AD72" s="69"/>
      <c r="AE72" s="69"/>
      <c r="AF72" s="69"/>
      <c r="AG72" s="69"/>
    </row>
    <row r="73" spans="2:33" s="38" customFormat="1" ht="38.25" customHeight="1" x14ac:dyDescent="0.35">
      <c r="B73" s="33">
        <v>21000000</v>
      </c>
      <c r="C73" s="79" t="s">
        <v>104</v>
      </c>
      <c r="D73" s="37">
        <f>D74+D77</f>
        <v>2145.9754000000003</v>
      </c>
      <c r="E73" s="37">
        <v>1096</v>
      </c>
      <c r="F73" s="37">
        <f>F74+F77</f>
        <v>905.89687000000004</v>
      </c>
      <c r="G73" s="36">
        <f>F73/E73*100</f>
        <v>82.654823905109481</v>
      </c>
      <c r="H73" s="35">
        <f t="shared" si="2"/>
        <v>-190.10312999999996</v>
      </c>
      <c r="I73" s="68"/>
      <c r="J73" s="32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69"/>
      <c r="AA73" s="69"/>
      <c r="AB73" s="69"/>
      <c r="AC73" s="69"/>
      <c r="AD73" s="69"/>
      <c r="AE73" s="69"/>
      <c r="AF73" s="69"/>
      <c r="AG73" s="69"/>
    </row>
    <row r="74" spans="2:33" s="38" customFormat="1" ht="78" x14ac:dyDescent="0.35">
      <c r="B74" s="33" t="s">
        <v>105</v>
      </c>
      <c r="C74" s="79" t="s">
        <v>106</v>
      </c>
      <c r="D74" s="37">
        <f>D75+D76</f>
        <v>0</v>
      </c>
      <c r="E74" s="37">
        <v>0</v>
      </c>
      <c r="F74" s="37">
        <f>F75+F76</f>
        <v>0</v>
      </c>
      <c r="G74" s="36">
        <v>0</v>
      </c>
      <c r="H74" s="35">
        <f t="shared" si="2"/>
        <v>0</v>
      </c>
      <c r="I74" s="68"/>
      <c r="J74" s="32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69"/>
      <c r="Y74" s="69"/>
      <c r="Z74" s="69"/>
      <c r="AA74" s="69"/>
      <c r="AB74" s="69"/>
      <c r="AC74" s="69"/>
      <c r="AD74" s="69"/>
      <c r="AE74" s="69"/>
      <c r="AF74" s="69"/>
      <c r="AG74" s="69"/>
    </row>
    <row r="75" spans="2:33" s="38" customFormat="1" ht="62.4" x14ac:dyDescent="0.4">
      <c r="B75" s="39" t="s">
        <v>107</v>
      </c>
      <c r="C75" s="80" t="s">
        <v>108</v>
      </c>
      <c r="D75" s="75">
        <v>0</v>
      </c>
      <c r="E75" s="75">
        <v>0</v>
      </c>
      <c r="F75" s="75">
        <v>0</v>
      </c>
      <c r="G75" s="42">
        <v>0</v>
      </c>
      <c r="H75" s="41">
        <f t="shared" si="2"/>
        <v>0</v>
      </c>
      <c r="I75" s="68"/>
      <c r="J75" s="32"/>
      <c r="K75" s="69"/>
      <c r="L75" s="69"/>
      <c r="M75" s="69"/>
      <c r="N75" s="69"/>
      <c r="O75" s="69"/>
      <c r="P75" s="69"/>
      <c r="Q75" s="69"/>
      <c r="R75" s="69"/>
      <c r="S75" s="69"/>
      <c r="T75" s="69"/>
      <c r="U75" s="69"/>
      <c r="V75" s="69"/>
      <c r="W75" s="69"/>
      <c r="X75" s="69"/>
      <c r="Y75" s="69"/>
      <c r="Z75" s="69"/>
      <c r="AA75" s="69"/>
      <c r="AB75" s="69"/>
      <c r="AC75" s="69"/>
      <c r="AD75" s="69"/>
      <c r="AE75" s="69"/>
      <c r="AF75" s="69"/>
      <c r="AG75" s="69"/>
    </row>
    <row r="76" spans="2:33" s="38" customFormat="1" ht="62.4" x14ac:dyDescent="0.4">
      <c r="B76" s="39" t="s">
        <v>109</v>
      </c>
      <c r="C76" s="80" t="s">
        <v>110</v>
      </c>
      <c r="D76" s="75">
        <v>0</v>
      </c>
      <c r="E76" s="75">
        <v>0</v>
      </c>
      <c r="F76" s="75">
        <v>0</v>
      </c>
      <c r="G76" s="42">
        <v>0</v>
      </c>
      <c r="H76" s="41">
        <f t="shared" si="2"/>
        <v>0</v>
      </c>
      <c r="I76" s="68"/>
      <c r="J76" s="32"/>
      <c r="K76" s="69"/>
      <c r="L76" s="69"/>
      <c r="M76" s="69"/>
      <c r="N76" s="69"/>
      <c r="O76" s="69"/>
      <c r="P76" s="69"/>
      <c r="Q76" s="69"/>
      <c r="R76" s="69"/>
      <c r="S76" s="69"/>
      <c r="T76" s="69"/>
      <c r="U76" s="69"/>
      <c r="V76" s="69"/>
      <c r="W76" s="69"/>
      <c r="X76" s="69"/>
      <c r="Y76" s="69"/>
      <c r="Z76" s="69"/>
      <c r="AA76" s="69"/>
      <c r="AB76" s="69"/>
      <c r="AC76" s="69"/>
      <c r="AD76" s="69"/>
      <c r="AE76" s="69"/>
      <c r="AF76" s="69"/>
      <c r="AG76" s="69"/>
    </row>
    <row r="77" spans="2:33" s="46" customFormat="1" ht="20.399999999999999" x14ac:dyDescent="0.35">
      <c r="B77" s="51">
        <v>21080000</v>
      </c>
      <c r="C77" s="81" t="s">
        <v>111</v>
      </c>
      <c r="D77" s="57">
        <f>D78+D80+D81+D79</f>
        <v>2145.9754000000003</v>
      </c>
      <c r="E77" s="57">
        <v>1096</v>
      </c>
      <c r="F77" s="57">
        <f>F78+F80+F81+F79</f>
        <v>905.89687000000004</v>
      </c>
      <c r="G77" s="36">
        <f t="shared" ref="G77:G83" si="4">F77/E77*100</f>
        <v>82.654823905109481</v>
      </c>
      <c r="H77" s="35">
        <f t="shared" si="2"/>
        <v>-190.10312999999996</v>
      </c>
      <c r="I77" s="43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53"/>
      <c r="AG77" s="53"/>
    </row>
    <row r="78" spans="2:33" s="46" customFormat="1" ht="21" x14ac:dyDescent="0.4">
      <c r="B78" s="39" t="s">
        <v>112</v>
      </c>
      <c r="C78" s="80" t="s">
        <v>111</v>
      </c>
      <c r="D78" s="48">
        <v>703.04920000000004</v>
      </c>
      <c r="E78" s="48">
        <v>184.6</v>
      </c>
      <c r="F78" s="48">
        <v>258.09690999999998</v>
      </c>
      <c r="G78" s="42">
        <f t="shared" si="4"/>
        <v>139.81414409534128</v>
      </c>
      <c r="H78" s="41">
        <f t="shared" si="2"/>
        <v>73.496909999999986</v>
      </c>
      <c r="I78" s="43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53"/>
      <c r="V78" s="53"/>
      <c r="W78" s="53"/>
      <c r="X78" s="53"/>
      <c r="Y78" s="53"/>
      <c r="Z78" s="53"/>
      <c r="AA78" s="53"/>
      <c r="AB78" s="53"/>
      <c r="AC78" s="53"/>
      <c r="AD78" s="53"/>
      <c r="AE78" s="53"/>
      <c r="AF78" s="53"/>
      <c r="AG78" s="53"/>
    </row>
    <row r="79" spans="2:33" s="38" customFormat="1" ht="114.75" customHeight="1" x14ac:dyDescent="0.4">
      <c r="B79" s="39" t="s">
        <v>113</v>
      </c>
      <c r="C79" s="80" t="s">
        <v>114</v>
      </c>
      <c r="D79" s="41">
        <v>4.9209500000000004</v>
      </c>
      <c r="E79" s="41">
        <v>0</v>
      </c>
      <c r="F79" s="41">
        <v>0</v>
      </c>
      <c r="G79" s="42">
        <v>0</v>
      </c>
      <c r="H79" s="41">
        <f t="shared" si="2"/>
        <v>0</v>
      </c>
      <c r="I79" s="68"/>
      <c r="J79" s="44"/>
      <c r="K79" s="69"/>
      <c r="L79" s="69"/>
      <c r="M79" s="69"/>
      <c r="N79" s="69"/>
      <c r="O79" s="69"/>
      <c r="P79" s="69"/>
      <c r="Q79" s="69"/>
      <c r="R79" s="69"/>
      <c r="S79" s="69"/>
      <c r="T79" s="69"/>
      <c r="U79" s="69"/>
      <c r="V79" s="69"/>
      <c r="W79" s="69"/>
      <c r="X79" s="69"/>
      <c r="Y79" s="69"/>
      <c r="Z79" s="69"/>
      <c r="AA79" s="69"/>
      <c r="AB79" s="69"/>
      <c r="AC79" s="69"/>
      <c r="AD79" s="69"/>
      <c r="AE79" s="69"/>
      <c r="AF79" s="69"/>
      <c r="AG79" s="69"/>
    </row>
    <row r="80" spans="2:33" s="38" customFormat="1" ht="21" x14ac:dyDescent="0.4">
      <c r="B80" s="39" t="s">
        <v>115</v>
      </c>
      <c r="C80" s="80" t="s">
        <v>116</v>
      </c>
      <c r="D80" s="48">
        <v>409.10395</v>
      </c>
      <c r="E80" s="48">
        <v>169.4</v>
      </c>
      <c r="F80" s="48">
        <v>324.93666000000002</v>
      </c>
      <c r="G80" s="42">
        <f t="shared" si="4"/>
        <v>191.8162101534829</v>
      </c>
      <c r="H80" s="41">
        <f t="shared" si="2"/>
        <v>155.53666000000001</v>
      </c>
      <c r="I80" s="68"/>
      <c r="J80" s="44"/>
      <c r="K80" s="69"/>
      <c r="L80" s="69"/>
      <c r="M80" s="69"/>
      <c r="N80" s="69"/>
      <c r="O80" s="69"/>
      <c r="P80" s="69"/>
      <c r="Q80" s="69"/>
      <c r="R80" s="69"/>
      <c r="S80" s="69"/>
      <c r="T80" s="69"/>
      <c r="U80" s="69"/>
      <c r="V80" s="69"/>
      <c r="W80" s="69"/>
      <c r="X80" s="69"/>
      <c r="Y80" s="69"/>
      <c r="Z80" s="69"/>
      <c r="AA80" s="69"/>
      <c r="AB80" s="69"/>
      <c r="AC80" s="69"/>
      <c r="AD80" s="69"/>
      <c r="AE80" s="69"/>
      <c r="AF80" s="69"/>
      <c r="AG80" s="69"/>
    </row>
    <row r="81" spans="2:33" s="38" customFormat="1" ht="62.4" x14ac:dyDescent="0.4">
      <c r="B81" s="39" t="s">
        <v>117</v>
      </c>
      <c r="C81" s="80" t="s">
        <v>118</v>
      </c>
      <c r="D81" s="48">
        <v>1028.9013</v>
      </c>
      <c r="E81" s="48">
        <v>742</v>
      </c>
      <c r="F81" s="48">
        <v>322.86329999999998</v>
      </c>
      <c r="G81" s="42">
        <f t="shared" si="4"/>
        <v>43.512574123989218</v>
      </c>
      <c r="H81" s="41">
        <f t="shared" si="2"/>
        <v>-419.13670000000002</v>
      </c>
      <c r="I81" s="68"/>
      <c r="J81" s="44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</row>
    <row r="82" spans="2:33" s="38" customFormat="1" ht="45.6" customHeight="1" x14ac:dyDescent="0.35">
      <c r="B82" s="33">
        <v>22000000</v>
      </c>
      <c r="C82" s="79" t="s">
        <v>119</v>
      </c>
      <c r="D82" s="37">
        <f>D83+D96+D98</f>
        <v>44370.772100000002</v>
      </c>
      <c r="E82" s="37">
        <v>19407.2</v>
      </c>
      <c r="F82" s="37">
        <f>F83+F96+F98</f>
        <v>19539.980069999998</v>
      </c>
      <c r="G82" s="36">
        <f t="shared" si="4"/>
        <v>100.6841794282534</v>
      </c>
      <c r="H82" s="35">
        <f t="shared" si="2"/>
        <v>132.78006999999707</v>
      </c>
      <c r="I82" s="68"/>
      <c r="J82" s="32"/>
      <c r="K82" s="69"/>
      <c r="L82" s="69"/>
      <c r="M82" s="69"/>
      <c r="N82" s="69"/>
      <c r="O82" s="69"/>
      <c r="P82" s="69"/>
      <c r="Q82" s="69"/>
      <c r="R82" s="69"/>
      <c r="S82" s="69"/>
      <c r="T82" s="69"/>
      <c r="U82" s="69"/>
      <c r="V82" s="69"/>
      <c r="W82" s="69"/>
      <c r="X82" s="69"/>
      <c r="Y82" s="69"/>
      <c r="Z82" s="69"/>
      <c r="AA82" s="69"/>
      <c r="AB82" s="69"/>
      <c r="AC82" s="69"/>
      <c r="AD82" s="69"/>
      <c r="AE82" s="69"/>
      <c r="AF82" s="69"/>
      <c r="AG82" s="69"/>
    </row>
    <row r="83" spans="2:33" s="46" customFormat="1" ht="30" customHeight="1" x14ac:dyDescent="0.35">
      <c r="B83" s="51" t="s">
        <v>120</v>
      </c>
      <c r="C83" s="82" t="s">
        <v>121</v>
      </c>
      <c r="D83" s="57">
        <f>D85+D89+D90+D91+D92+D93+D94+D95+D86+D88+D84</f>
        <v>39597.976119999999</v>
      </c>
      <c r="E83" s="57">
        <v>18014.3</v>
      </c>
      <c r="F83" s="57">
        <f>F85+F89+F90+F91+F92+F93+F94+F95+F86+F88+F84</f>
        <v>16545.08109</v>
      </c>
      <c r="G83" s="36">
        <f t="shared" si="4"/>
        <v>91.844152090283842</v>
      </c>
      <c r="H83" s="35">
        <f t="shared" si="2"/>
        <v>-1469.2189099999996</v>
      </c>
      <c r="I83" s="54"/>
      <c r="J83" s="45"/>
      <c r="K83" s="53"/>
      <c r="L83" s="53"/>
      <c r="M83" s="53"/>
      <c r="N83" s="53"/>
      <c r="O83" s="53"/>
      <c r="P83" s="53"/>
      <c r="Q83" s="53"/>
      <c r="R83" s="53"/>
      <c r="S83" s="53"/>
      <c r="T83" s="53"/>
      <c r="U83" s="53"/>
      <c r="V83" s="53"/>
      <c r="W83" s="53"/>
      <c r="X83" s="53"/>
      <c r="Y83" s="53"/>
      <c r="Z83" s="53"/>
      <c r="AA83" s="53"/>
      <c r="AB83" s="53"/>
      <c r="AC83" s="53"/>
      <c r="AD83" s="53"/>
      <c r="AE83" s="53"/>
      <c r="AF83" s="53"/>
      <c r="AG83" s="53"/>
    </row>
    <row r="84" spans="2:33" s="46" customFormat="1" ht="30" customHeight="1" x14ac:dyDescent="0.4">
      <c r="B84" s="39" t="s">
        <v>122</v>
      </c>
      <c r="C84" s="80" t="s">
        <v>123</v>
      </c>
      <c r="D84" s="48">
        <v>0</v>
      </c>
      <c r="E84" s="48">
        <v>0</v>
      </c>
      <c r="F84" s="48">
        <v>0</v>
      </c>
      <c r="G84" s="42">
        <v>0</v>
      </c>
      <c r="H84" s="41">
        <f t="shared" ref="H84:H111" si="5">F84-E84</f>
        <v>0</v>
      </c>
      <c r="I84" s="54"/>
      <c r="J84" s="45"/>
      <c r="K84" s="53"/>
      <c r="L84" s="53"/>
      <c r="M84" s="53"/>
      <c r="N84" s="53"/>
      <c r="O84" s="53"/>
      <c r="P84" s="53"/>
      <c r="Q84" s="53"/>
      <c r="R84" s="53"/>
      <c r="S84" s="53"/>
      <c r="T84" s="53"/>
      <c r="U84" s="53"/>
      <c r="V84" s="53"/>
      <c r="W84" s="53"/>
      <c r="X84" s="53"/>
      <c r="Y84" s="53"/>
      <c r="Z84" s="53"/>
      <c r="AA84" s="53"/>
      <c r="AB84" s="53"/>
      <c r="AC84" s="53"/>
      <c r="AD84" s="53"/>
      <c r="AE84" s="53"/>
      <c r="AF84" s="53"/>
      <c r="AG84" s="53"/>
    </row>
    <row r="85" spans="2:33" s="21" customFormat="1" ht="46.95" customHeight="1" x14ac:dyDescent="0.4">
      <c r="B85" s="39" t="s">
        <v>124</v>
      </c>
      <c r="C85" s="80" t="s">
        <v>125</v>
      </c>
      <c r="D85" s="41">
        <v>1374.0078699999999</v>
      </c>
      <c r="E85" s="41">
        <v>649.29999999999995</v>
      </c>
      <c r="F85" s="41">
        <v>497.10480000000001</v>
      </c>
      <c r="G85" s="42">
        <f t="shared" ref="G85:G99" si="6">F85/E85*100</f>
        <v>76.560110888649319</v>
      </c>
      <c r="H85" s="41">
        <f t="shared" si="5"/>
        <v>-152.19519999999994</v>
      </c>
      <c r="I85" s="61"/>
      <c r="J85" s="44"/>
      <c r="K85" s="62"/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62"/>
      <c r="W85" s="62"/>
      <c r="X85" s="62"/>
      <c r="Y85" s="62"/>
      <c r="Z85" s="62"/>
      <c r="AA85" s="62"/>
      <c r="AB85" s="62"/>
      <c r="AC85" s="62"/>
      <c r="AD85" s="62"/>
      <c r="AE85" s="62"/>
      <c r="AF85" s="62"/>
      <c r="AG85" s="62"/>
    </row>
    <row r="86" spans="2:33" s="21" customFormat="1" ht="31.2" x14ac:dyDescent="0.4">
      <c r="B86" s="39" t="s">
        <v>126</v>
      </c>
      <c r="C86" s="80" t="s">
        <v>127</v>
      </c>
      <c r="D86" s="41">
        <v>14.24</v>
      </c>
      <c r="E86" s="41">
        <v>11.1</v>
      </c>
      <c r="F86" s="41">
        <v>31.440999999999999</v>
      </c>
      <c r="G86" s="42">
        <v>0</v>
      </c>
      <c r="H86" s="41">
        <f t="shared" si="5"/>
        <v>20.341000000000001</v>
      </c>
      <c r="I86" s="61"/>
      <c r="J86" s="44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62"/>
      <c r="V86" s="62"/>
      <c r="W86" s="62"/>
      <c r="X86" s="62"/>
      <c r="Y86" s="62"/>
      <c r="Z86" s="62"/>
      <c r="AA86" s="62"/>
      <c r="AB86" s="62"/>
      <c r="AC86" s="62"/>
      <c r="AD86" s="62"/>
      <c r="AE86" s="62"/>
      <c r="AF86" s="62"/>
      <c r="AG86" s="62"/>
    </row>
    <row r="87" spans="2:33" s="21" customFormat="1" ht="46.8" x14ac:dyDescent="0.4">
      <c r="B87" s="39" t="s">
        <v>128</v>
      </c>
      <c r="C87" s="80" t="s">
        <v>129</v>
      </c>
      <c r="D87" s="41">
        <v>0</v>
      </c>
      <c r="E87" s="41">
        <v>0</v>
      </c>
      <c r="F87" s="41">
        <v>0</v>
      </c>
      <c r="G87" s="42">
        <v>0</v>
      </c>
      <c r="H87" s="41">
        <f t="shared" si="5"/>
        <v>0</v>
      </c>
      <c r="I87" s="61"/>
      <c r="J87" s="44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2"/>
      <c r="W87" s="62"/>
      <c r="X87" s="62"/>
      <c r="Y87" s="62"/>
      <c r="Z87" s="62"/>
      <c r="AA87" s="62"/>
      <c r="AB87" s="62"/>
      <c r="AC87" s="62"/>
      <c r="AD87" s="62"/>
      <c r="AE87" s="62"/>
      <c r="AF87" s="62"/>
      <c r="AG87" s="62"/>
    </row>
    <row r="88" spans="2:33" s="21" customFormat="1" ht="46.8" x14ac:dyDescent="0.4">
      <c r="B88" s="39" t="s">
        <v>130</v>
      </c>
      <c r="C88" s="80" t="s">
        <v>131</v>
      </c>
      <c r="D88" s="41">
        <v>10.14</v>
      </c>
      <c r="E88" s="41">
        <v>8.6</v>
      </c>
      <c r="F88" s="41">
        <v>0</v>
      </c>
      <c r="G88" s="42">
        <f t="shared" si="6"/>
        <v>0</v>
      </c>
      <c r="H88" s="41">
        <f t="shared" si="5"/>
        <v>-8.6</v>
      </c>
      <c r="I88" s="61"/>
      <c r="J88" s="44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2"/>
      <c r="W88" s="62"/>
      <c r="X88" s="62"/>
      <c r="Y88" s="62"/>
      <c r="Z88" s="62"/>
      <c r="AA88" s="62"/>
      <c r="AB88" s="62"/>
      <c r="AC88" s="62"/>
      <c r="AD88" s="62"/>
      <c r="AE88" s="62"/>
      <c r="AF88" s="62"/>
      <c r="AG88" s="62"/>
    </row>
    <row r="89" spans="2:33" s="21" customFormat="1" ht="67.2" customHeight="1" x14ac:dyDescent="0.4">
      <c r="B89" s="39" t="s">
        <v>132</v>
      </c>
      <c r="C89" s="40" t="s">
        <v>133</v>
      </c>
      <c r="D89" s="41">
        <v>36.94</v>
      </c>
      <c r="E89" s="41">
        <v>20</v>
      </c>
      <c r="F89" s="41">
        <v>19.635000000000002</v>
      </c>
      <c r="G89" s="42">
        <f t="shared" si="6"/>
        <v>98.175000000000011</v>
      </c>
      <c r="H89" s="41">
        <f t="shared" si="5"/>
        <v>-0.36499999999999844</v>
      </c>
      <c r="I89" s="61"/>
      <c r="J89" s="44"/>
      <c r="K89" s="62"/>
      <c r="L89" s="62"/>
      <c r="M89" s="62"/>
      <c r="N89" s="62"/>
      <c r="O89" s="62"/>
      <c r="P89" s="62"/>
      <c r="Q89" s="62"/>
      <c r="R89" s="62"/>
      <c r="S89" s="62"/>
      <c r="T89" s="62"/>
      <c r="U89" s="62"/>
      <c r="V89" s="62"/>
      <c r="W89" s="62"/>
      <c r="X89" s="62"/>
      <c r="Y89" s="62"/>
      <c r="Z89" s="62"/>
      <c r="AA89" s="62"/>
      <c r="AB89" s="62"/>
      <c r="AC89" s="62"/>
      <c r="AD89" s="62"/>
      <c r="AE89" s="62"/>
      <c r="AF89" s="62"/>
      <c r="AG89" s="62"/>
    </row>
    <row r="90" spans="2:33" s="21" customFormat="1" ht="46.8" x14ac:dyDescent="0.4">
      <c r="B90" s="39" t="s">
        <v>134</v>
      </c>
      <c r="C90" s="40" t="s">
        <v>135</v>
      </c>
      <c r="D90" s="41">
        <v>5578.4309999999996</v>
      </c>
      <c r="E90" s="41">
        <v>2512.1999999999998</v>
      </c>
      <c r="F90" s="41">
        <v>2500.3389999999999</v>
      </c>
      <c r="G90" s="42">
        <f t="shared" si="6"/>
        <v>99.527864023565002</v>
      </c>
      <c r="H90" s="41">
        <f t="shared" si="5"/>
        <v>-11.860999999999876</v>
      </c>
      <c r="I90" s="61"/>
      <c r="J90" s="44"/>
      <c r="K90" s="62"/>
      <c r="L90" s="62"/>
      <c r="M90" s="62"/>
      <c r="N90" s="62"/>
      <c r="O90" s="62"/>
      <c r="P90" s="62"/>
      <c r="Q90" s="62"/>
      <c r="R90" s="62"/>
      <c r="S90" s="62"/>
      <c r="T90" s="62"/>
      <c r="U90" s="62"/>
      <c r="V90" s="62"/>
      <c r="W90" s="62"/>
      <c r="X90" s="62"/>
      <c r="Y90" s="62"/>
      <c r="Z90" s="62"/>
      <c r="AA90" s="62"/>
      <c r="AB90" s="62"/>
      <c r="AC90" s="62"/>
      <c r="AD90" s="62"/>
      <c r="AE90" s="62"/>
      <c r="AF90" s="62"/>
      <c r="AG90" s="62"/>
    </row>
    <row r="91" spans="2:33" s="21" customFormat="1" ht="54" customHeight="1" x14ac:dyDescent="0.4">
      <c r="B91" s="39" t="s">
        <v>136</v>
      </c>
      <c r="C91" s="40" t="s">
        <v>137</v>
      </c>
      <c r="D91" s="41">
        <v>10684.90222</v>
      </c>
      <c r="E91" s="41">
        <v>5078</v>
      </c>
      <c r="F91" s="41">
        <v>5539.9115700000002</v>
      </c>
      <c r="G91" s="42">
        <f t="shared" si="6"/>
        <v>109.09632867270579</v>
      </c>
      <c r="H91" s="41">
        <f t="shared" si="5"/>
        <v>461.91157000000021</v>
      </c>
      <c r="I91" s="61"/>
      <c r="J91" s="44"/>
      <c r="K91" s="62"/>
      <c r="L91" s="62"/>
      <c r="M91" s="62"/>
      <c r="N91" s="62"/>
      <c r="O91" s="62"/>
      <c r="P91" s="62"/>
      <c r="Q91" s="62"/>
      <c r="R91" s="62"/>
      <c r="S91" s="62"/>
      <c r="T91" s="62"/>
      <c r="U91" s="62"/>
      <c r="V91" s="62"/>
      <c r="W91" s="62"/>
      <c r="X91" s="62"/>
      <c r="Y91" s="62"/>
      <c r="Z91" s="62"/>
      <c r="AA91" s="62"/>
      <c r="AB91" s="62"/>
      <c r="AC91" s="62"/>
      <c r="AD91" s="62"/>
      <c r="AE91" s="62"/>
      <c r="AF91" s="62"/>
      <c r="AG91" s="62"/>
    </row>
    <row r="92" spans="2:33" s="21" customFormat="1" ht="48" x14ac:dyDescent="0.4">
      <c r="B92" s="39" t="s">
        <v>138</v>
      </c>
      <c r="C92" s="76" t="s">
        <v>139</v>
      </c>
      <c r="D92" s="41">
        <v>1170.53412</v>
      </c>
      <c r="E92" s="41">
        <v>494.2</v>
      </c>
      <c r="F92" s="41">
        <v>388.98428000000001</v>
      </c>
      <c r="G92" s="42">
        <f t="shared" si="6"/>
        <v>78.709890732496973</v>
      </c>
      <c r="H92" s="41">
        <f t="shared" si="5"/>
        <v>-105.21571999999998</v>
      </c>
      <c r="I92" s="61"/>
      <c r="J92" s="44"/>
      <c r="K92" s="62"/>
      <c r="L92" s="62"/>
      <c r="M92" s="62"/>
      <c r="N92" s="62"/>
      <c r="O92" s="62"/>
      <c r="P92" s="62"/>
      <c r="Q92" s="62"/>
      <c r="R92" s="62"/>
      <c r="S92" s="62"/>
      <c r="T92" s="62"/>
      <c r="U92" s="62"/>
      <c r="V92" s="62"/>
      <c r="W92" s="62"/>
      <c r="X92" s="62"/>
      <c r="Y92" s="62"/>
      <c r="Z92" s="62"/>
      <c r="AA92" s="62"/>
      <c r="AB92" s="62"/>
      <c r="AC92" s="62"/>
      <c r="AD92" s="62"/>
      <c r="AE92" s="62"/>
      <c r="AF92" s="62"/>
      <c r="AG92" s="62"/>
    </row>
    <row r="93" spans="2:33" s="21" customFormat="1" ht="21" x14ac:dyDescent="0.4">
      <c r="B93" s="39" t="s">
        <v>140</v>
      </c>
      <c r="C93" s="76" t="s">
        <v>121</v>
      </c>
      <c r="D93" s="41">
        <f>15977.04696+4516.5817</f>
        <v>20493.628659999998</v>
      </c>
      <c r="E93" s="41">
        <v>9118.1</v>
      </c>
      <c r="F93" s="41">
        <f>6177.50502+1309.84242</f>
        <v>7487.3474399999996</v>
      </c>
      <c r="G93" s="42">
        <f t="shared" si="6"/>
        <v>82.11521523124334</v>
      </c>
      <c r="H93" s="41">
        <f t="shared" si="5"/>
        <v>-1630.7525600000008</v>
      </c>
      <c r="I93" s="61"/>
      <c r="J93" s="44"/>
      <c r="K93" s="62"/>
      <c r="L93" s="62"/>
      <c r="M93" s="62"/>
      <c r="N93" s="62"/>
      <c r="O93" s="62"/>
      <c r="P93" s="62"/>
      <c r="Q93" s="62"/>
      <c r="R93" s="62"/>
      <c r="S93" s="62"/>
      <c r="T93" s="62"/>
      <c r="U93" s="62"/>
      <c r="V93" s="62"/>
      <c r="W93" s="62"/>
      <c r="X93" s="62"/>
      <c r="Y93" s="62"/>
      <c r="Z93" s="62"/>
      <c r="AA93" s="62"/>
      <c r="AB93" s="62"/>
      <c r="AC93" s="62"/>
      <c r="AD93" s="62"/>
      <c r="AE93" s="62"/>
      <c r="AF93" s="62"/>
      <c r="AG93" s="62"/>
    </row>
    <row r="94" spans="2:33" s="21" customFormat="1" ht="51" customHeight="1" x14ac:dyDescent="0.4">
      <c r="B94" s="39" t="s">
        <v>141</v>
      </c>
      <c r="C94" s="76" t="s">
        <v>142</v>
      </c>
      <c r="D94" s="41">
        <v>131.68025</v>
      </c>
      <c r="E94" s="41">
        <v>78.5</v>
      </c>
      <c r="F94" s="41">
        <v>3.286</v>
      </c>
      <c r="G94" s="42">
        <f t="shared" si="6"/>
        <v>4.1859872611464972</v>
      </c>
      <c r="H94" s="41">
        <f t="shared" si="5"/>
        <v>-75.213999999999999</v>
      </c>
      <c r="I94" s="61"/>
      <c r="J94" s="44"/>
      <c r="K94" s="62"/>
      <c r="L94" s="62"/>
      <c r="M94" s="62"/>
      <c r="N94" s="62"/>
      <c r="O94" s="62"/>
      <c r="P94" s="62"/>
      <c r="Q94" s="62"/>
      <c r="R94" s="62"/>
      <c r="S94" s="62"/>
      <c r="T94" s="62"/>
      <c r="U94" s="62"/>
      <c r="V94" s="62"/>
      <c r="W94" s="62"/>
      <c r="X94" s="62"/>
      <c r="Y94" s="62"/>
      <c r="Z94" s="62"/>
      <c r="AA94" s="62"/>
      <c r="AB94" s="62"/>
      <c r="AC94" s="62"/>
      <c r="AD94" s="62"/>
      <c r="AE94" s="62"/>
      <c r="AF94" s="62"/>
      <c r="AG94" s="62"/>
    </row>
    <row r="95" spans="2:33" s="21" customFormat="1" ht="65.25" customHeight="1" x14ac:dyDescent="0.4">
      <c r="B95" s="39" t="s">
        <v>143</v>
      </c>
      <c r="C95" s="76" t="s">
        <v>144</v>
      </c>
      <c r="D95" s="41">
        <v>103.47199999999999</v>
      </c>
      <c r="E95" s="41">
        <v>44.3</v>
      </c>
      <c r="F95" s="41">
        <v>77.031999999999996</v>
      </c>
      <c r="G95" s="42">
        <f t="shared" si="6"/>
        <v>173.88713318284425</v>
      </c>
      <c r="H95" s="41">
        <f t="shared" si="5"/>
        <v>32.731999999999999</v>
      </c>
      <c r="I95" s="61"/>
      <c r="J95" s="44"/>
      <c r="K95" s="62"/>
      <c r="L95" s="62"/>
      <c r="M95" s="62"/>
      <c r="N95" s="62"/>
      <c r="O95" s="62"/>
      <c r="P95" s="62"/>
      <c r="Q95" s="62"/>
      <c r="R95" s="62"/>
      <c r="S95" s="62"/>
      <c r="T95" s="62"/>
      <c r="U95" s="62"/>
      <c r="V95" s="62"/>
      <c r="W95" s="62"/>
      <c r="X95" s="62"/>
      <c r="Y95" s="62"/>
      <c r="Z95" s="62"/>
      <c r="AA95" s="62"/>
      <c r="AB95" s="62"/>
      <c r="AC95" s="62"/>
      <c r="AD95" s="62"/>
      <c r="AE95" s="62"/>
      <c r="AF95" s="62"/>
      <c r="AG95" s="62"/>
    </row>
    <row r="96" spans="2:33" s="46" customFormat="1" ht="64.5" customHeight="1" x14ac:dyDescent="0.35">
      <c r="B96" s="51">
        <v>22080000</v>
      </c>
      <c r="C96" s="83" t="s">
        <v>145</v>
      </c>
      <c r="D96" s="57">
        <f>D97</f>
        <v>999.20776999999998</v>
      </c>
      <c r="E96" s="57">
        <v>276.2</v>
      </c>
      <c r="F96" s="57">
        <f>F97</f>
        <v>873.86465999999996</v>
      </c>
      <c r="G96" s="36">
        <f t="shared" si="6"/>
        <v>316.38836350470672</v>
      </c>
      <c r="H96" s="35">
        <f t="shared" si="5"/>
        <v>597.66465999999991</v>
      </c>
      <c r="I96" s="54"/>
      <c r="J96" s="45"/>
      <c r="K96" s="53"/>
      <c r="L96" s="53"/>
      <c r="M96" s="53"/>
      <c r="N96" s="53"/>
      <c r="O96" s="53"/>
      <c r="P96" s="53"/>
      <c r="Q96" s="53"/>
      <c r="R96" s="53"/>
      <c r="S96" s="53"/>
      <c r="T96" s="53"/>
      <c r="U96" s="53"/>
      <c r="V96" s="53"/>
      <c r="W96" s="53"/>
      <c r="X96" s="53"/>
      <c r="Y96" s="53"/>
      <c r="Z96" s="53"/>
      <c r="AA96" s="53"/>
      <c r="AB96" s="53"/>
      <c r="AC96" s="53"/>
      <c r="AD96" s="53"/>
      <c r="AE96" s="53"/>
      <c r="AF96" s="53"/>
      <c r="AG96" s="53"/>
    </row>
    <row r="97" spans="2:33" s="21" customFormat="1" ht="62.4" x14ac:dyDescent="0.4">
      <c r="B97" s="39">
        <v>22080400</v>
      </c>
      <c r="C97" s="84" t="s">
        <v>146</v>
      </c>
      <c r="D97" s="48">
        <v>999.20776999999998</v>
      </c>
      <c r="E97" s="48">
        <v>276.2</v>
      </c>
      <c r="F97" s="48">
        <v>873.86465999999996</v>
      </c>
      <c r="G97" s="42">
        <f t="shared" si="6"/>
        <v>316.38836350470672</v>
      </c>
      <c r="H97" s="41">
        <f t="shared" si="5"/>
        <v>597.66465999999991</v>
      </c>
      <c r="I97" s="61"/>
      <c r="J97" s="44"/>
      <c r="K97" s="62"/>
      <c r="L97" s="62"/>
      <c r="M97" s="62"/>
      <c r="N97" s="62"/>
      <c r="O97" s="62"/>
      <c r="P97" s="62"/>
      <c r="Q97" s="62"/>
      <c r="R97" s="62"/>
      <c r="S97" s="62"/>
      <c r="T97" s="62"/>
      <c r="U97" s="62"/>
      <c r="V97" s="62"/>
      <c r="W97" s="62"/>
      <c r="X97" s="62"/>
      <c r="Y97" s="62"/>
      <c r="Z97" s="62"/>
      <c r="AA97" s="62"/>
      <c r="AB97" s="62"/>
      <c r="AC97" s="62"/>
      <c r="AD97" s="62"/>
      <c r="AE97" s="62"/>
      <c r="AF97" s="62"/>
      <c r="AG97" s="62"/>
    </row>
    <row r="98" spans="2:33" s="74" customFormat="1" ht="20.399999999999999" x14ac:dyDescent="0.35">
      <c r="B98" s="51">
        <v>22090000</v>
      </c>
      <c r="C98" s="52" t="s">
        <v>147</v>
      </c>
      <c r="D98" s="57">
        <f>D99+D102+D100+D101</f>
        <v>3773.5882099999994</v>
      </c>
      <c r="E98" s="57">
        <v>1116.7</v>
      </c>
      <c r="F98" s="57">
        <f>F99+F102+F100+F101</f>
        <v>2121.0343199999998</v>
      </c>
      <c r="G98" s="36">
        <f t="shared" si="6"/>
        <v>189.9377021581445</v>
      </c>
      <c r="H98" s="35">
        <f t="shared" si="5"/>
        <v>1004.3343199999997</v>
      </c>
      <c r="I98" s="54"/>
      <c r="J98" s="45"/>
      <c r="K98" s="53"/>
      <c r="L98" s="53"/>
      <c r="M98" s="53"/>
      <c r="N98" s="53"/>
      <c r="O98" s="53"/>
      <c r="P98" s="53"/>
      <c r="Q98" s="53"/>
      <c r="R98" s="53"/>
      <c r="S98" s="53"/>
      <c r="T98" s="53"/>
      <c r="U98" s="53"/>
      <c r="V98" s="53"/>
      <c r="W98" s="53"/>
      <c r="X98" s="53"/>
      <c r="Y98" s="53"/>
      <c r="Z98" s="53"/>
      <c r="AA98" s="53"/>
      <c r="AB98" s="53"/>
      <c r="AC98" s="53"/>
      <c r="AD98" s="53"/>
      <c r="AE98" s="53"/>
      <c r="AF98" s="53"/>
      <c r="AG98" s="53"/>
    </row>
    <row r="99" spans="2:33" s="21" customFormat="1" ht="62.4" x14ac:dyDescent="0.4">
      <c r="B99" s="39">
        <v>22090100</v>
      </c>
      <c r="C99" s="40" t="s">
        <v>148</v>
      </c>
      <c r="D99" s="41">
        <v>3672.7408099999998</v>
      </c>
      <c r="E99" s="41">
        <v>1068.3</v>
      </c>
      <c r="F99" s="41">
        <v>2088.9943199999998</v>
      </c>
      <c r="G99" s="42">
        <f t="shared" si="6"/>
        <v>195.54379106992417</v>
      </c>
      <c r="H99" s="41">
        <f t="shared" si="5"/>
        <v>1020.6943199999998</v>
      </c>
      <c r="I99" s="61"/>
      <c r="J99" s="44"/>
      <c r="K99" s="62"/>
      <c r="L99" s="62"/>
      <c r="M99" s="62"/>
      <c r="N99" s="62"/>
      <c r="O99" s="62"/>
      <c r="P99" s="62"/>
      <c r="Q99" s="62"/>
      <c r="R99" s="62"/>
      <c r="S99" s="62"/>
      <c r="T99" s="62"/>
      <c r="U99" s="62"/>
      <c r="V99" s="62"/>
      <c r="W99" s="62"/>
      <c r="X99" s="62"/>
      <c r="Y99" s="62"/>
      <c r="Z99" s="62"/>
      <c r="AA99" s="62"/>
      <c r="AB99" s="62"/>
      <c r="AC99" s="62"/>
      <c r="AD99" s="62"/>
      <c r="AE99" s="62"/>
      <c r="AF99" s="62"/>
      <c r="AG99" s="62"/>
    </row>
    <row r="100" spans="2:33" s="21" customFormat="1" ht="31.2" x14ac:dyDescent="0.4">
      <c r="B100" s="39" t="s">
        <v>149</v>
      </c>
      <c r="C100" s="40" t="s">
        <v>150</v>
      </c>
      <c r="D100" s="41">
        <v>1.4908999999999999</v>
      </c>
      <c r="E100" s="41">
        <v>0.6</v>
      </c>
      <c r="F100" s="41">
        <v>0.40799999999999997</v>
      </c>
      <c r="G100" s="42">
        <v>0</v>
      </c>
      <c r="H100" s="41">
        <f t="shared" si="5"/>
        <v>-0.192</v>
      </c>
      <c r="I100" s="61"/>
      <c r="J100" s="44"/>
      <c r="K100" s="62"/>
      <c r="L100" s="62"/>
      <c r="M100" s="62"/>
      <c r="N100" s="62"/>
      <c r="O100" s="62"/>
      <c r="P100" s="62"/>
      <c r="Q100" s="62"/>
      <c r="R100" s="62"/>
      <c r="S100" s="62"/>
      <c r="T100" s="62"/>
      <c r="U100" s="62"/>
      <c r="V100" s="62"/>
      <c r="W100" s="62"/>
      <c r="X100" s="62"/>
      <c r="Y100" s="62"/>
      <c r="Z100" s="62"/>
      <c r="AA100" s="62"/>
      <c r="AB100" s="62"/>
      <c r="AC100" s="62"/>
      <c r="AD100" s="62"/>
      <c r="AE100" s="62"/>
      <c r="AF100" s="62"/>
      <c r="AG100" s="62"/>
    </row>
    <row r="101" spans="2:33" s="21" customFormat="1" ht="31.2" x14ac:dyDescent="0.4">
      <c r="B101" s="39" t="s">
        <v>151</v>
      </c>
      <c r="C101" s="40" t="s">
        <v>152</v>
      </c>
      <c r="D101" s="41">
        <v>0</v>
      </c>
      <c r="E101" s="41">
        <v>0</v>
      </c>
      <c r="F101" s="41">
        <v>0</v>
      </c>
      <c r="G101" s="42">
        <v>0</v>
      </c>
      <c r="H101" s="41">
        <f t="shared" si="5"/>
        <v>0</v>
      </c>
      <c r="I101" s="61"/>
      <c r="J101" s="44"/>
      <c r="K101" s="62"/>
      <c r="L101" s="62"/>
      <c r="M101" s="62"/>
      <c r="N101" s="62"/>
      <c r="O101" s="62"/>
      <c r="P101" s="62"/>
      <c r="Q101" s="62"/>
      <c r="R101" s="62"/>
      <c r="S101" s="62"/>
      <c r="T101" s="62"/>
      <c r="U101" s="62"/>
      <c r="V101" s="62"/>
      <c r="W101" s="62"/>
      <c r="X101" s="62"/>
      <c r="Y101" s="62"/>
      <c r="Z101" s="62"/>
      <c r="AA101" s="62"/>
      <c r="AB101" s="62"/>
      <c r="AC101" s="62"/>
      <c r="AD101" s="62"/>
      <c r="AE101" s="62"/>
      <c r="AF101" s="62"/>
      <c r="AG101" s="62"/>
    </row>
    <row r="102" spans="2:33" s="21" customFormat="1" ht="46.8" x14ac:dyDescent="0.4">
      <c r="B102" s="85" t="s">
        <v>153</v>
      </c>
      <c r="C102" s="80" t="s">
        <v>154</v>
      </c>
      <c r="D102" s="41">
        <v>99.356499999999997</v>
      </c>
      <c r="E102" s="41">
        <v>47.8</v>
      </c>
      <c r="F102" s="41">
        <v>31.632000000000001</v>
      </c>
      <c r="G102" s="42">
        <f>F102/E102*100</f>
        <v>66.175732217573227</v>
      </c>
      <c r="H102" s="41">
        <f t="shared" si="5"/>
        <v>-16.167999999999996</v>
      </c>
      <c r="I102" s="61"/>
      <c r="J102" s="44"/>
      <c r="K102" s="62"/>
      <c r="L102" s="62"/>
      <c r="M102" s="62"/>
      <c r="N102" s="62"/>
      <c r="O102" s="62"/>
      <c r="P102" s="62"/>
      <c r="Q102" s="62"/>
      <c r="R102" s="62"/>
      <c r="S102" s="62"/>
      <c r="T102" s="62"/>
      <c r="U102" s="86"/>
      <c r="V102" s="86"/>
      <c r="W102" s="86"/>
      <c r="X102" s="86"/>
      <c r="Y102" s="86"/>
      <c r="Z102" s="86"/>
      <c r="AA102" s="86"/>
      <c r="AB102" s="86"/>
      <c r="AC102" s="86"/>
      <c r="AD102" s="86"/>
      <c r="AE102" s="86"/>
      <c r="AF102" s="86"/>
      <c r="AG102" s="86"/>
    </row>
    <row r="103" spans="2:33" s="15" customFormat="1" ht="30" customHeight="1" x14ac:dyDescent="0.35">
      <c r="B103" s="33">
        <v>24000000</v>
      </c>
      <c r="C103" s="34" t="s">
        <v>155</v>
      </c>
      <c r="D103" s="50">
        <f>D104+D105</f>
        <v>2231.1411899999998</v>
      </c>
      <c r="E103" s="50">
        <v>1851</v>
      </c>
      <c r="F103" s="50">
        <f>F104+F105</f>
        <v>1010.06926</v>
      </c>
      <c r="G103" s="36">
        <f>F103/E103*100</f>
        <v>54.5688417071853</v>
      </c>
      <c r="H103" s="35">
        <f t="shared" si="5"/>
        <v>-840.93074000000001</v>
      </c>
      <c r="I103" s="31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>
        <f>T104+T105</f>
        <v>0</v>
      </c>
      <c r="U103" s="69"/>
      <c r="V103" s="69"/>
      <c r="W103" s="69"/>
      <c r="X103" s="69"/>
      <c r="Y103" s="69"/>
      <c r="Z103" s="69"/>
      <c r="AA103" s="69"/>
      <c r="AB103" s="69"/>
      <c r="AC103" s="69"/>
      <c r="AD103" s="69"/>
      <c r="AE103" s="69"/>
      <c r="AF103" s="69"/>
      <c r="AG103" s="69"/>
    </row>
    <row r="104" spans="2:33" s="46" customFormat="1" ht="75.599999999999994" customHeight="1" x14ac:dyDescent="0.4">
      <c r="B104" s="105">
        <v>24030000</v>
      </c>
      <c r="C104" s="106" t="s">
        <v>156</v>
      </c>
      <c r="D104" s="41">
        <v>0.46726000000000001</v>
      </c>
      <c r="E104" s="35">
        <v>0</v>
      </c>
      <c r="F104" s="41">
        <v>0</v>
      </c>
      <c r="G104" s="42">
        <v>0</v>
      </c>
      <c r="H104" s="41">
        <f t="shared" si="5"/>
        <v>0</v>
      </c>
      <c r="I104" s="54"/>
      <c r="J104" s="45"/>
      <c r="K104" s="53"/>
      <c r="L104" s="53"/>
      <c r="M104" s="53"/>
      <c r="N104" s="53"/>
      <c r="O104" s="53"/>
      <c r="P104" s="53"/>
      <c r="Q104" s="53"/>
      <c r="R104" s="53"/>
      <c r="S104" s="53"/>
      <c r="T104" s="53"/>
      <c r="U104" s="53"/>
      <c r="V104" s="53"/>
      <c r="W104" s="53"/>
      <c r="X104" s="53"/>
      <c r="Y104" s="53"/>
      <c r="Z104" s="53"/>
      <c r="AA104" s="53"/>
      <c r="AB104" s="53"/>
      <c r="AC104" s="53"/>
      <c r="AD104" s="53"/>
      <c r="AE104" s="53"/>
      <c r="AF104" s="53"/>
      <c r="AG104" s="53"/>
    </row>
    <row r="105" spans="2:33" s="46" customFormat="1" ht="20.399999999999999" x14ac:dyDescent="0.35">
      <c r="B105" s="51">
        <v>24060000</v>
      </c>
      <c r="C105" s="52" t="s">
        <v>111</v>
      </c>
      <c r="D105" s="58">
        <f>D106</f>
        <v>2230.6739299999999</v>
      </c>
      <c r="E105" s="58">
        <v>1851</v>
      </c>
      <c r="F105" s="57">
        <f>F106</f>
        <v>1010.06926</v>
      </c>
      <c r="G105" s="36">
        <f>F105/E105*100</f>
        <v>54.5688417071853</v>
      </c>
      <c r="H105" s="35">
        <f t="shared" si="5"/>
        <v>-840.93074000000001</v>
      </c>
      <c r="I105" s="54"/>
      <c r="J105" s="45"/>
      <c r="K105" s="53"/>
      <c r="L105" s="53"/>
      <c r="M105" s="53"/>
      <c r="N105" s="53"/>
      <c r="O105" s="53"/>
      <c r="P105" s="53"/>
      <c r="Q105" s="53"/>
      <c r="R105" s="53"/>
      <c r="S105" s="53"/>
      <c r="T105" s="53"/>
      <c r="U105" s="53"/>
      <c r="V105" s="53"/>
      <c r="W105" s="53"/>
      <c r="X105" s="53"/>
      <c r="Y105" s="53"/>
      <c r="Z105" s="53"/>
      <c r="AA105" s="53"/>
      <c r="AB105" s="53"/>
      <c r="AC105" s="53"/>
      <c r="AD105" s="53"/>
      <c r="AE105" s="53"/>
      <c r="AF105" s="53"/>
      <c r="AG105" s="53"/>
    </row>
    <row r="106" spans="2:33" s="21" customFormat="1" ht="21" x14ac:dyDescent="0.4">
      <c r="B106" s="87" t="s">
        <v>157</v>
      </c>
      <c r="C106" s="40" t="s">
        <v>111</v>
      </c>
      <c r="D106" s="41">
        <f>2230.59393+0.08</f>
        <v>2230.6739299999999</v>
      </c>
      <c r="E106" s="41">
        <v>1851</v>
      </c>
      <c r="F106" s="41">
        <v>1010.06926</v>
      </c>
      <c r="G106" s="42">
        <f>F106/E106*100</f>
        <v>54.5688417071853</v>
      </c>
      <c r="H106" s="41">
        <f t="shared" si="5"/>
        <v>-840.93074000000001</v>
      </c>
      <c r="I106" s="61"/>
      <c r="J106" s="44"/>
      <c r="K106" s="62"/>
      <c r="L106" s="62"/>
      <c r="M106" s="62"/>
      <c r="N106" s="62"/>
      <c r="O106" s="62"/>
      <c r="P106" s="62"/>
      <c r="Q106" s="62"/>
      <c r="R106" s="62"/>
      <c r="S106" s="62"/>
      <c r="T106" s="62"/>
      <c r="U106" s="62"/>
      <c r="V106" s="62"/>
      <c r="W106" s="62"/>
      <c r="X106" s="62"/>
      <c r="Y106" s="62"/>
      <c r="Z106" s="62"/>
      <c r="AA106" s="62"/>
      <c r="AB106" s="62"/>
      <c r="AC106" s="62"/>
      <c r="AD106" s="62"/>
      <c r="AE106" s="62"/>
      <c r="AF106" s="62"/>
      <c r="AG106" s="62"/>
    </row>
    <row r="107" spans="2:33" s="15" customFormat="1" ht="20.399999999999999" x14ac:dyDescent="0.35">
      <c r="B107" s="27" t="s">
        <v>158</v>
      </c>
      <c r="C107" s="28" t="s">
        <v>159</v>
      </c>
      <c r="D107" s="29">
        <f>D108+D110</f>
        <v>55.378309999999999</v>
      </c>
      <c r="E107" s="29">
        <v>69.3</v>
      </c>
      <c r="F107" s="29">
        <f>F108+F110</f>
        <v>32.443280000000001</v>
      </c>
      <c r="G107" s="30">
        <v>0</v>
      </c>
      <c r="H107" s="29">
        <f t="shared" si="5"/>
        <v>-36.856719999999996</v>
      </c>
      <c r="I107" s="68"/>
      <c r="J107" s="32"/>
      <c r="K107" s="69"/>
      <c r="L107" s="69"/>
      <c r="M107" s="69"/>
      <c r="N107" s="69"/>
      <c r="O107" s="69"/>
      <c r="P107" s="69"/>
      <c r="Q107" s="69"/>
      <c r="R107" s="69"/>
      <c r="S107" s="69"/>
      <c r="T107" s="69"/>
      <c r="U107" s="69"/>
      <c r="V107" s="69"/>
      <c r="W107" s="69"/>
      <c r="X107" s="69"/>
      <c r="Y107" s="69"/>
      <c r="Z107" s="69"/>
      <c r="AA107" s="69"/>
      <c r="AB107" s="69"/>
      <c r="AC107" s="69"/>
      <c r="AD107" s="69"/>
      <c r="AE107" s="69"/>
      <c r="AF107" s="69"/>
      <c r="AG107" s="69"/>
    </row>
    <row r="108" spans="2:33" s="15" customFormat="1" ht="31.2" x14ac:dyDescent="0.35">
      <c r="B108" s="33" t="s">
        <v>160</v>
      </c>
      <c r="C108" s="34" t="s">
        <v>161</v>
      </c>
      <c r="D108" s="35">
        <f>D109</f>
        <v>50.142850000000003</v>
      </c>
      <c r="E108" s="35">
        <v>64.099999999999994</v>
      </c>
      <c r="F108" s="35">
        <f>F109</f>
        <v>32.443280000000001</v>
      </c>
      <c r="G108" s="36">
        <v>0</v>
      </c>
      <c r="H108" s="35">
        <f t="shared" si="5"/>
        <v>-31.656719999999993</v>
      </c>
      <c r="I108" s="68"/>
      <c r="J108" s="32"/>
      <c r="K108" s="69"/>
      <c r="L108" s="69"/>
      <c r="M108" s="69"/>
      <c r="N108" s="69"/>
      <c r="O108" s="69"/>
      <c r="P108" s="69"/>
      <c r="Q108" s="69"/>
      <c r="R108" s="69"/>
      <c r="S108" s="69"/>
      <c r="T108" s="69"/>
      <c r="U108" s="69"/>
      <c r="V108" s="69"/>
      <c r="W108" s="69"/>
      <c r="X108" s="69"/>
      <c r="Y108" s="69"/>
      <c r="Z108" s="69"/>
      <c r="AA108" s="69"/>
      <c r="AB108" s="69"/>
      <c r="AC108" s="69"/>
      <c r="AD108" s="69"/>
      <c r="AE108" s="69"/>
      <c r="AF108" s="69"/>
      <c r="AG108" s="69"/>
    </row>
    <row r="109" spans="2:33" s="21" customFormat="1" ht="109.95" customHeight="1" x14ac:dyDescent="0.4">
      <c r="B109" s="39" t="s">
        <v>162</v>
      </c>
      <c r="C109" s="40" t="s">
        <v>163</v>
      </c>
      <c r="D109" s="48">
        <v>50.142850000000003</v>
      </c>
      <c r="E109" s="48">
        <v>64.099999999999994</v>
      </c>
      <c r="F109" s="48">
        <v>32.443280000000001</v>
      </c>
      <c r="G109" s="42">
        <f>F109/E109*100</f>
        <v>50.613541341653679</v>
      </c>
      <c r="H109" s="41">
        <f t="shared" si="5"/>
        <v>-31.656719999999993</v>
      </c>
      <c r="I109" s="61"/>
      <c r="J109" s="44"/>
      <c r="K109" s="62"/>
      <c r="L109" s="62"/>
      <c r="M109" s="62"/>
      <c r="N109" s="62"/>
      <c r="O109" s="62"/>
      <c r="P109" s="62"/>
      <c r="Q109" s="62"/>
      <c r="R109" s="62"/>
      <c r="S109" s="62"/>
      <c r="T109" s="62"/>
      <c r="U109" s="62"/>
      <c r="V109" s="62"/>
      <c r="W109" s="62"/>
      <c r="X109" s="62"/>
      <c r="Y109" s="62"/>
      <c r="Z109" s="62"/>
      <c r="AA109" s="62"/>
      <c r="AB109" s="62"/>
      <c r="AC109" s="62"/>
      <c r="AD109" s="62"/>
      <c r="AE109" s="62"/>
      <c r="AF109" s="62"/>
      <c r="AG109" s="62"/>
    </row>
    <row r="110" spans="2:33" s="21" customFormat="1" ht="51.6" customHeight="1" x14ac:dyDescent="0.4">
      <c r="B110" s="88" t="s">
        <v>164</v>
      </c>
      <c r="C110" s="71" t="s">
        <v>165</v>
      </c>
      <c r="D110" s="35">
        <v>5.2354599999999998</v>
      </c>
      <c r="E110" s="35">
        <v>5.2</v>
      </c>
      <c r="F110" s="35">
        <v>0</v>
      </c>
      <c r="G110" s="36">
        <v>0</v>
      </c>
      <c r="H110" s="41">
        <f t="shared" si="5"/>
        <v>-5.2</v>
      </c>
      <c r="I110" s="61"/>
      <c r="J110" s="44"/>
      <c r="K110" s="62"/>
      <c r="L110" s="62"/>
      <c r="M110" s="62"/>
      <c r="N110" s="62"/>
      <c r="O110" s="62"/>
      <c r="P110" s="62"/>
      <c r="Q110" s="62"/>
      <c r="R110" s="62"/>
      <c r="S110" s="62"/>
      <c r="T110" s="62"/>
      <c r="U110" s="62"/>
      <c r="V110" s="62"/>
      <c r="W110" s="62"/>
      <c r="X110" s="62"/>
      <c r="Y110" s="62"/>
      <c r="Z110" s="62"/>
      <c r="AA110" s="62"/>
      <c r="AB110" s="62"/>
      <c r="AC110" s="62"/>
      <c r="AD110" s="62"/>
      <c r="AE110" s="62"/>
      <c r="AF110" s="62"/>
      <c r="AG110" s="62"/>
    </row>
    <row r="111" spans="2:33" s="15" customFormat="1" ht="31.5" customHeight="1" x14ac:dyDescent="0.35">
      <c r="B111" s="89"/>
      <c r="C111" s="90" t="s">
        <v>166</v>
      </c>
      <c r="D111" s="91">
        <f>D10+D72+D107</f>
        <v>4710338.3043400003</v>
      </c>
      <c r="E111" s="91">
        <v>2318725.6</v>
      </c>
      <c r="F111" s="91">
        <f>F10+F72+F107</f>
        <v>2532343.9641900002</v>
      </c>
      <c r="G111" s="92">
        <f>F111/E111*100</f>
        <v>109.21274876984151</v>
      </c>
      <c r="H111" s="35">
        <f t="shared" si="5"/>
        <v>213618.36419000011</v>
      </c>
      <c r="I111" s="68"/>
      <c r="J111" s="32"/>
      <c r="K111" s="69"/>
      <c r="L111" s="69"/>
      <c r="M111" s="69"/>
      <c r="N111" s="69"/>
      <c r="O111" s="69"/>
      <c r="P111" s="69"/>
      <c r="Q111" s="69"/>
      <c r="R111" s="69"/>
      <c r="S111" s="69"/>
      <c r="T111" s="69"/>
      <c r="U111" s="69"/>
      <c r="V111" s="69"/>
      <c r="W111" s="69"/>
      <c r="X111" s="69"/>
      <c r="Y111" s="69"/>
      <c r="Z111" s="69"/>
      <c r="AA111" s="69"/>
      <c r="AB111" s="69"/>
      <c r="AC111" s="69"/>
      <c r="AD111" s="69"/>
      <c r="AE111" s="69"/>
      <c r="AF111" s="69"/>
      <c r="AG111" s="69"/>
    </row>
    <row r="112" spans="2:33" ht="20.399999999999999" x14ac:dyDescent="0.35">
      <c r="B112" s="93"/>
      <c r="C112" s="94"/>
      <c r="D112" s="94"/>
      <c r="E112" s="37"/>
      <c r="F112" s="95"/>
      <c r="G112" s="95"/>
      <c r="H112" s="95"/>
      <c r="I112" s="62"/>
      <c r="J112" s="62"/>
      <c r="K112" s="62"/>
      <c r="L112" s="62"/>
      <c r="M112" s="62"/>
      <c r="N112" s="62"/>
      <c r="O112" s="62"/>
      <c r="P112" s="62"/>
      <c r="Q112" s="62"/>
      <c r="R112" s="62"/>
      <c r="S112" s="62"/>
      <c r="T112" s="62"/>
      <c r="U112" s="62"/>
      <c r="V112" s="62"/>
      <c r="W112" s="62"/>
      <c r="X112" s="62"/>
      <c r="Y112" s="62"/>
      <c r="Z112" s="62"/>
      <c r="AA112" s="62"/>
      <c r="AB112" s="62"/>
      <c r="AC112" s="62"/>
      <c r="AD112" s="62"/>
      <c r="AE112" s="62"/>
      <c r="AF112" s="62"/>
      <c r="AG112" s="62"/>
    </row>
    <row r="113" spans="2:33" ht="15.6" x14ac:dyDescent="0.3">
      <c r="B113" s="93"/>
      <c r="C113" s="94"/>
      <c r="D113" s="94"/>
      <c r="E113" s="94"/>
      <c r="F113" s="96"/>
      <c r="G113" s="96"/>
      <c r="H113" s="96"/>
      <c r="I113" s="62"/>
      <c r="J113" s="62"/>
      <c r="K113" s="62"/>
      <c r="L113" s="62"/>
      <c r="M113" s="62"/>
      <c r="N113" s="62"/>
      <c r="O113" s="62"/>
      <c r="P113" s="62"/>
      <c r="Q113" s="62"/>
      <c r="R113" s="62"/>
      <c r="S113" s="62"/>
      <c r="T113" s="62"/>
      <c r="U113" s="62"/>
      <c r="V113" s="62"/>
      <c r="W113" s="62"/>
      <c r="X113" s="62"/>
      <c r="Y113" s="62"/>
      <c r="Z113" s="62"/>
      <c r="AA113" s="62"/>
      <c r="AB113" s="62"/>
      <c r="AC113" s="62"/>
      <c r="AD113" s="62"/>
      <c r="AE113" s="62"/>
      <c r="AF113" s="62"/>
      <c r="AG113" s="62"/>
    </row>
    <row r="114" spans="2:33" ht="15.6" x14ac:dyDescent="0.3">
      <c r="B114" s="93"/>
      <c r="C114" s="94"/>
      <c r="D114" s="94"/>
      <c r="E114" s="94"/>
      <c r="F114" s="96"/>
      <c r="G114" s="96"/>
      <c r="H114" s="96"/>
      <c r="I114" s="62"/>
      <c r="J114" s="62"/>
      <c r="K114" s="62"/>
      <c r="L114" s="62"/>
      <c r="M114" s="62"/>
      <c r="N114" s="62"/>
      <c r="O114" s="62"/>
      <c r="P114" s="62"/>
      <c r="Q114" s="62"/>
      <c r="R114" s="62"/>
      <c r="S114" s="62"/>
      <c r="T114" s="62"/>
      <c r="U114" s="62"/>
      <c r="V114" s="62"/>
      <c r="W114" s="62"/>
      <c r="X114" s="62"/>
      <c r="Y114" s="62"/>
      <c r="Z114" s="62"/>
      <c r="AA114" s="62"/>
      <c r="AB114" s="62"/>
      <c r="AC114" s="62"/>
      <c r="AD114" s="62"/>
      <c r="AE114" s="62"/>
      <c r="AF114" s="62"/>
      <c r="AG114" s="62"/>
    </row>
    <row r="115" spans="2:33" ht="15.6" x14ac:dyDescent="0.3">
      <c r="C115" s="6"/>
      <c r="D115" s="6"/>
      <c r="E115" s="6"/>
      <c r="I115" s="96"/>
      <c r="J115" s="96"/>
      <c r="K115" s="96"/>
      <c r="L115" s="96"/>
      <c r="M115" s="96"/>
      <c r="N115" s="96"/>
      <c r="O115" s="96"/>
      <c r="P115" s="96"/>
      <c r="Q115" s="96"/>
      <c r="R115" s="96"/>
      <c r="S115" s="96"/>
      <c r="T115" s="96"/>
      <c r="U115" s="62"/>
      <c r="V115" s="62"/>
      <c r="W115" s="62"/>
      <c r="X115" s="62"/>
      <c r="Y115" s="62"/>
      <c r="Z115" s="62"/>
      <c r="AA115" s="62"/>
      <c r="AB115" s="62"/>
      <c r="AC115" s="62"/>
      <c r="AD115" s="62"/>
      <c r="AE115" s="62"/>
      <c r="AF115" s="62"/>
      <c r="AG115" s="62"/>
    </row>
    <row r="116" spans="2:33" ht="15.6" x14ac:dyDescent="0.3">
      <c r="B116" s="93"/>
      <c r="C116" s="94"/>
      <c r="D116" s="94"/>
      <c r="E116" s="94"/>
      <c r="F116" s="95"/>
      <c r="G116" s="95"/>
      <c r="H116" s="95"/>
      <c r="I116" s="96"/>
      <c r="J116" s="96"/>
      <c r="K116" s="96"/>
      <c r="L116" s="96"/>
      <c r="M116" s="96"/>
      <c r="N116" s="96"/>
      <c r="O116" s="96"/>
      <c r="P116" s="96"/>
      <c r="Q116" s="96"/>
      <c r="R116" s="96"/>
      <c r="S116" s="96"/>
      <c r="T116" s="96"/>
      <c r="U116" s="62"/>
      <c r="V116" s="62"/>
      <c r="W116" s="62"/>
      <c r="X116" s="62"/>
      <c r="Y116" s="62"/>
      <c r="Z116" s="62"/>
      <c r="AA116" s="62"/>
      <c r="AB116" s="62"/>
      <c r="AC116" s="62"/>
      <c r="AD116" s="62"/>
      <c r="AE116" s="62"/>
      <c r="AF116" s="62"/>
      <c r="AG116" s="62"/>
    </row>
    <row r="117" spans="2:33" ht="15.6" x14ac:dyDescent="0.3">
      <c r="B117" s="93"/>
      <c r="C117" s="94"/>
      <c r="D117" s="94"/>
      <c r="E117" s="94"/>
      <c r="F117" s="96"/>
      <c r="G117" s="96"/>
      <c r="H117" s="96"/>
      <c r="I117" s="96"/>
      <c r="J117" s="96"/>
      <c r="K117" s="96"/>
      <c r="L117" s="96"/>
      <c r="M117" s="96"/>
      <c r="N117" s="96"/>
      <c r="O117" s="96"/>
      <c r="P117" s="96"/>
      <c r="Q117" s="62"/>
      <c r="R117" s="62"/>
      <c r="S117" s="62"/>
      <c r="T117" s="62"/>
      <c r="U117" s="62"/>
      <c r="V117" s="62"/>
      <c r="W117" s="62"/>
      <c r="X117" s="62"/>
      <c r="Y117" s="62"/>
      <c r="Z117" s="62"/>
      <c r="AA117" s="62"/>
      <c r="AB117" s="62"/>
      <c r="AC117" s="62"/>
      <c r="AD117" s="62"/>
      <c r="AE117" s="62"/>
      <c r="AF117" s="62"/>
      <c r="AG117" s="62"/>
    </row>
    <row r="118" spans="2:33" ht="15.6" x14ac:dyDescent="0.3">
      <c r="B118" s="93"/>
      <c r="C118" s="94"/>
      <c r="D118" s="94"/>
      <c r="E118" s="94"/>
      <c r="F118" s="96"/>
      <c r="G118" s="96"/>
      <c r="H118" s="96"/>
      <c r="I118" s="96"/>
      <c r="J118" s="96"/>
      <c r="K118" s="96"/>
      <c r="L118" s="96"/>
      <c r="M118" s="96"/>
      <c r="N118" s="96"/>
      <c r="O118" s="96"/>
      <c r="P118" s="96"/>
      <c r="Q118" s="96"/>
      <c r="R118" s="96"/>
      <c r="S118" s="96"/>
      <c r="T118" s="96"/>
      <c r="U118" s="96"/>
      <c r="V118" s="96"/>
      <c r="W118" s="96"/>
      <c r="X118" s="96"/>
      <c r="Y118" s="96"/>
      <c r="Z118" s="96"/>
      <c r="AA118" s="62"/>
      <c r="AB118" s="62"/>
      <c r="AC118" s="62"/>
      <c r="AD118" s="62"/>
      <c r="AE118" s="62"/>
      <c r="AF118" s="62"/>
      <c r="AG118" s="62"/>
    </row>
    <row r="119" spans="2:33" ht="15.6" x14ac:dyDescent="0.3">
      <c r="B119" s="93"/>
      <c r="C119" s="94"/>
      <c r="D119" s="94"/>
      <c r="E119" s="94"/>
      <c r="F119" s="96"/>
      <c r="G119" s="96"/>
      <c r="H119" s="96"/>
      <c r="I119" s="96"/>
      <c r="J119" s="96"/>
      <c r="K119" s="96"/>
      <c r="L119" s="96"/>
      <c r="M119" s="96"/>
      <c r="N119" s="96"/>
      <c r="O119" s="96"/>
      <c r="P119" s="96"/>
      <c r="Q119" s="96"/>
      <c r="R119" s="96"/>
      <c r="S119" s="96"/>
      <c r="T119" s="96"/>
      <c r="U119" s="96"/>
      <c r="V119" s="96"/>
      <c r="W119" s="96"/>
      <c r="X119" s="62"/>
      <c r="Y119" s="62"/>
      <c r="Z119" s="62"/>
      <c r="AA119" s="62"/>
      <c r="AB119" s="62"/>
      <c r="AC119" s="62"/>
      <c r="AD119" s="62"/>
      <c r="AE119" s="62"/>
      <c r="AF119" s="62"/>
      <c r="AG119" s="62"/>
    </row>
    <row r="120" spans="2:33" ht="15.6" x14ac:dyDescent="0.3">
      <c r="B120" s="93"/>
      <c r="C120" s="94"/>
      <c r="D120" s="94"/>
      <c r="E120" s="94"/>
      <c r="F120" s="96"/>
      <c r="G120" s="96"/>
      <c r="H120" s="96"/>
      <c r="I120" s="96"/>
      <c r="J120" s="96"/>
      <c r="K120" s="96"/>
      <c r="L120" s="96"/>
      <c r="M120" s="96"/>
      <c r="N120" s="96"/>
      <c r="O120" s="96"/>
      <c r="P120" s="96"/>
      <c r="Q120" s="96"/>
      <c r="R120" s="96"/>
      <c r="S120" s="96"/>
      <c r="T120" s="96"/>
      <c r="U120" s="62"/>
      <c r="V120" s="62"/>
      <c r="W120" s="62"/>
      <c r="X120" s="62"/>
      <c r="Y120" s="62"/>
      <c r="Z120" s="62"/>
      <c r="AA120" s="62"/>
      <c r="AB120" s="62"/>
      <c r="AC120" s="62"/>
      <c r="AD120" s="62"/>
      <c r="AE120" s="62"/>
      <c r="AF120" s="62"/>
      <c r="AG120" s="62"/>
    </row>
    <row r="121" spans="2:33" ht="15.6" x14ac:dyDescent="0.3">
      <c r="B121" s="93"/>
      <c r="C121" s="94"/>
      <c r="D121" s="94"/>
      <c r="E121" s="94"/>
      <c r="F121" s="96"/>
      <c r="G121" s="96"/>
      <c r="H121" s="96"/>
      <c r="I121" s="62"/>
      <c r="J121" s="62"/>
      <c r="K121" s="62"/>
      <c r="L121" s="62"/>
      <c r="M121" s="62"/>
      <c r="N121" s="62"/>
      <c r="O121" s="62"/>
      <c r="P121" s="62"/>
      <c r="Q121" s="62"/>
      <c r="R121" s="62"/>
      <c r="S121" s="62"/>
      <c r="T121" s="62"/>
      <c r="U121" s="62"/>
      <c r="V121" s="62"/>
      <c r="W121" s="62"/>
      <c r="X121" s="62"/>
      <c r="Y121" s="62"/>
      <c r="Z121" s="62"/>
      <c r="AA121" s="62"/>
      <c r="AB121" s="62"/>
      <c r="AC121" s="62"/>
      <c r="AD121" s="62"/>
      <c r="AE121" s="62"/>
      <c r="AF121" s="62"/>
      <c r="AG121" s="62"/>
    </row>
    <row r="122" spans="2:33" ht="15.6" x14ac:dyDescent="0.3">
      <c r="B122" s="93"/>
      <c r="C122" s="94"/>
      <c r="D122" s="94"/>
      <c r="E122" s="94"/>
      <c r="F122" s="96"/>
      <c r="G122" s="96"/>
      <c r="H122" s="96"/>
      <c r="I122" s="62"/>
      <c r="J122" s="62"/>
      <c r="K122" s="62"/>
      <c r="L122" s="62"/>
      <c r="M122" s="62"/>
      <c r="N122" s="62"/>
      <c r="O122" s="62"/>
      <c r="P122" s="62"/>
      <c r="Q122" s="62"/>
      <c r="R122" s="62"/>
      <c r="S122" s="62"/>
      <c r="T122" s="62"/>
      <c r="U122" s="62"/>
      <c r="V122" s="62"/>
      <c r="W122" s="62"/>
      <c r="X122" s="62"/>
      <c r="Y122" s="62"/>
      <c r="Z122" s="62"/>
      <c r="AA122" s="62"/>
      <c r="AB122" s="62"/>
      <c r="AC122" s="62"/>
      <c r="AD122" s="62"/>
      <c r="AE122" s="62"/>
      <c r="AF122" s="62"/>
      <c r="AG122" s="62"/>
    </row>
    <row r="123" spans="2:33" ht="15.6" x14ac:dyDescent="0.3">
      <c r="B123" s="93"/>
      <c r="C123" s="94"/>
      <c r="D123" s="94"/>
      <c r="E123" s="94"/>
      <c r="F123" s="96"/>
      <c r="G123" s="96"/>
      <c r="H123" s="96"/>
      <c r="I123" s="62"/>
      <c r="J123" s="62"/>
      <c r="K123" s="62"/>
      <c r="L123" s="62"/>
      <c r="M123" s="62"/>
      <c r="N123" s="62"/>
      <c r="O123" s="62"/>
      <c r="P123" s="62"/>
      <c r="Q123" s="62"/>
      <c r="R123" s="62"/>
      <c r="S123" s="62"/>
      <c r="T123" s="62"/>
      <c r="U123" s="62"/>
      <c r="V123" s="62"/>
      <c r="W123" s="62"/>
      <c r="X123" s="62"/>
      <c r="Y123" s="62"/>
      <c r="Z123" s="62"/>
      <c r="AA123" s="62"/>
      <c r="AB123" s="62"/>
      <c r="AC123" s="62"/>
      <c r="AD123" s="62"/>
      <c r="AE123" s="62"/>
      <c r="AF123" s="62"/>
      <c r="AG123" s="62"/>
    </row>
    <row r="124" spans="2:33" ht="15.6" x14ac:dyDescent="0.3">
      <c r="B124" s="93"/>
      <c r="C124" s="94"/>
      <c r="D124" s="94"/>
      <c r="E124" s="94"/>
      <c r="F124" s="96"/>
      <c r="G124" s="96"/>
      <c r="H124" s="96"/>
      <c r="I124" s="62"/>
      <c r="J124" s="62"/>
      <c r="K124" s="62"/>
      <c r="L124" s="62"/>
      <c r="M124" s="62"/>
      <c r="N124" s="62"/>
      <c r="O124" s="62"/>
      <c r="P124" s="62"/>
      <c r="Q124" s="62"/>
      <c r="R124" s="62"/>
      <c r="S124" s="62"/>
      <c r="T124" s="62"/>
      <c r="U124" s="62"/>
      <c r="V124" s="62"/>
      <c r="W124" s="62"/>
      <c r="X124" s="62"/>
      <c r="Y124" s="62"/>
      <c r="Z124" s="62"/>
      <c r="AA124" s="62"/>
      <c r="AB124" s="62"/>
      <c r="AC124" s="62"/>
      <c r="AD124" s="62"/>
      <c r="AE124" s="62"/>
      <c r="AF124" s="62"/>
      <c r="AG124" s="62"/>
    </row>
    <row r="125" spans="2:33" ht="15.6" x14ac:dyDescent="0.3">
      <c r="B125" s="93"/>
      <c r="C125" s="94"/>
      <c r="D125" s="94"/>
      <c r="E125" s="94"/>
      <c r="F125" s="96"/>
      <c r="G125" s="96"/>
      <c r="H125" s="96"/>
      <c r="I125" s="62"/>
      <c r="J125" s="62"/>
      <c r="K125" s="62"/>
      <c r="L125" s="62"/>
      <c r="M125" s="62"/>
      <c r="N125" s="62"/>
      <c r="O125" s="62"/>
      <c r="P125" s="62"/>
      <c r="Q125" s="62"/>
      <c r="R125" s="62"/>
      <c r="S125" s="62"/>
      <c r="T125" s="62"/>
      <c r="U125" s="62"/>
      <c r="V125" s="62"/>
      <c r="W125" s="62"/>
      <c r="X125" s="62"/>
      <c r="Y125" s="62"/>
      <c r="Z125" s="62"/>
      <c r="AA125" s="62"/>
      <c r="AB125" s="62"/>
      <c r="AC125" s="62"/>
      <c r="AD125" s="62"/>
      <c r="AE125" s="62"/>
      <c r="AF125" s="62"/>
      <c r="AG125" s="62"/>
    </row>
    <row r="126" spans="2:33" ht="15.6" x14ac:dyDescent="0.3">
      <c r="B126" s="93"/>
      <c r="C126" s="94"/>
      <c r="D126" s="94"/>
      <c r="E126" s="94"/>
      <c r="F126" s="96"/>
      <c r="G126" s="96"/>
      <c r="H126" s="96"/>
      <c r="I126" s="62"/>
      <c r="J126" s="62"/>
      <c r="K126" s="62"/>
      <c r="L126" s="62"/>
      <c r="M126" s="62"/>
      <c r="N126" s="62"/>
      <c r="O126" s="62"/>
      <c r="P126" s="62"/>
      <c r="Q126" s="62"/>
      <c r="R126" s="62"/>
      <c r="S126" s="62"/>
      <c r="T126" s="62"/>
      <c r="U126" s="62"/>
      <c r="V126" s="62"/>
      <c r="W126" s="62"/>
      <c r="X126" s="62"/>
      <c r="Y126" s="62"/>
      <c r="Z126" s="62"/>
      <c r="AA126" s="62"/>
      <c r="AB126" s="62"/>
      <c r="AC126" s="62"/>
      <c r="AD126" s="62"/>
      <c r="AE126" s="62"/>
      <c r="AF126" s="62"/>
      <c r="AG126" s="62"/>
    </row>
    <row r="127" spans="2:33" ht="15.6" x14ac:dyDescent="0.3">
      <c r="B127" s="93"/>
      <c r="C127" s="94"/>
      <c r="D127" s="94"/>
      <c r="E127" s="94"/>
      <c r="F127" s="96"/>
      <c r="G127" s="96"/>
      <c r="H127" s="96"/>
      <c r="I127" s="62"/>
      <c r="J127" s="62"/>
      <c r="K127" s="62"/>
      <c r="L127" s="62"/>
      <c r="M127" s="62"/>
      <c r="N127" s="62"/>
      <c r="O127" s="62"/>
      <c r="P127" s="62"/>
      <c r="Q127" s="62"/>
      <c r="R127" s="62"/>
      <c r="S127" s="62"/>
      <c r="T127" s="62"/>
      <c r="U127" s="62"/>
      <c r="V127" s="62"/>
      <c r="W127" s="62"/>
      <c r="X127" s="62"/>
      <c r="Y127" s="62"/>
      <c r="Z127" s="62"/>
      <c r="AA127" s="62"/>
      <c r="AB127" s="62"/>
      <c r="AC127" s="62"/>
      <c r="AD127" s="62"/>
      <c r="AE127" s="62"/>
      <c r="AF127" s="62"/>
      <c r="AG127" s="62"/>
    </row>
    <row r="128" spans="2:33" ht="15.6" x14ac:dyDescent="0.3">
      <c r="B128" s="93"/>
      <c r="C128" s="94"/>
      <c r="D128" s="94"/>
      <c r="E128" s="94"/>
      <c r="F128" s="96"/>
      <c r="G128" s="96"/>
      <c r="H128" s="96"/>
      <c r="I128" s="62"/>
      <c r="J128" s="62"/>
      <c r="K128" s="62"/>
      <c r="L128" s="62"/>
      <c r="M128" s="62"/>
      <c r="N128" s="62"/>
      <c r="O128" s="62"/>
      <c r="P128" s="62"/>
      <c r="Q128" s="62"/>
      <c r="R128" s="62"/>
      <c r="S128" s="62"/>
      <c r="T128" s="62"/>
      <c r="U128" s="62"/>
      <c r="V128" s="62"/>
      <c r="W128" s="62"/>
      <c r="X128" s="62"/>
      <c r="Y128" s="62"/>
      <c r="Z128" s="62"/>
      <c r="AA128" s="62"/>
      <c r="AB128" s="62"/>
      <c r="AC128" s="62"/>
      <c r="AD128" s="62"/>
      <c r="AE128" s="62"/>
      <c r="AF128" s="62"/>
      <c r="AG128" s="62"/>
    </row>
    <row r="129" spans="2:33" ht="15.6" x14ac:dyDescent="0.3">
      <c r="B129" s="93"/>
      <c r="C129" s="94"/>
      <c r="D129" s="94"/>
      <c r="E129" s="94"/>
      <c r="F129" s="96"/>
      <c r="G129" s="96"/>
      <c r="H129" s="96"/>
      <c r="I129" s="62"/>
      <c r="J129" s="62"/>
      <c r="K129" s="62"/>
      <c r="L129" s="62"/>
      <c r="M129" s="62"/>
      <c r="N129" s="62"/>
      <c r="O129" s="62"/>
      <c r="P129" s="62"/>
      <c r="Q129" s="62"/>
      <c r="R129" s="62"/>
      <c r="S129" s="62"/>
      <c r="T129" s="62"/>
      <c r="U129" s="62"/>
      <c r="V129" s="62"/>
      <c r="W129" s="62"/>
      <c r="X129" s="62"/>
      <c r="Y129" s="62"/>
      <c r="Z129" s="62"/>
      <c r="AA129" s="62"/>
      <c r="AB129" s="62"/>
      <c r="AC129" s="62"/>
      <c r="AD129" s="62"/>
      <c r="AE129" s="62"/>
      <c r="AF129" s="62"/>
      <c r="AG129" s="62"/>
    </row>
    <row r="130" spans="2:33" ht="15.6" x14ac:dyDescent="0.3">
      <c r="B130" s="93"/>
      <c r="C130" s="94"/>
      <c r="D130" s="94"/>
      <c r="E130" s="94"/>
      <c r="F130" s="96"/>
      <c r="G130" s="96"/>
      <c r="H130" s="96"/>
      <c r="I130" s="62"/>
      <c r="J130" s="62"/>
      <c r="K130" s="62"/>
      <c r="L130" s="62"/>
      <c r="M130" s="62"/>
      <c r="N130" s="62"/>
      <c r="O130" s="62"/>
      <c r="P130" s="62"/>
      <c r="Q130" s="62"/>
      <c r="R130" s="62"/>
      <c r="S130" s="62"/>
      <c r="T130" s="62"/>
      <c r="U130" s="62"/>
      <c r="V130" s="62"/>
      <c r="W130" s="62"/>
      <c r="X130" s="62"/>
      <c r="Y130" s="62"/>
      <c r="Z130" s="62"/>
      <c r="AA130" s="62"/>
      <c r="AB130" s="62"/>
      <c r="AC130" s="62"/>
      <c r="AD130" s="62"/>
      <c r="AE130" s="62"/>
      <c r="AF130" s="62"/>
      <c r="AG130" s="62"/>
    </row>
    <row r="131" spans="2:33" ht="15.6" x14ac:dyDescent="0.3">
      <c r="B131" s="93"/>
      <c r="C131" s="94"/>
      <c r="D131" s="94"/>
      <c r="E131" s="94"/>
      <c r="F131" s="96"/>
      <c r="G131" s="96"/>
      <c r="H131" s="96"/>
      <c r="I131" s="62"/>
      <c r="J131" s="62"/>
      <c r="K131" s="62"/>
      <c r="L131" s="62"/>
      <c r="M131" s="62"/>
      <c r="N131" s="62"/>
      <c r="O131" s="62"/>
      <c r="P131" s="62"/>
      <c r="Q131" s="62"/>
      <c r="R131" s="62"/>
      <c r="S131" s="62"/>
      <c r="T131" s="62"/>
      <c r="U131" s="62"/>
      <c r="V131" s="62"/>
      <c r="W131" s="62"/>
      <c r="X131" s="62"/>
      <c r="Y131" s="62"/>
      <c r="Z131" s="62"/>
      <c r="AA131" s="62"/>
      <c r="AB131" s="62"/>
      <c r="AC131" s="62"/>
      <c r="AD131" s="62"/>
      <c r="AE131" s="62"/>
      <c r="AF131" s="62"/>
      <c r="AG131" s="62"/>
    </row>
    <row r="132" spans="2:33" ht="15.6" x14ac:dyDescent="0.3">
      <c r="B132" s="93"/>
      <c r="C132" s="94"/>
      <c r="D132" s="94"/>
      <c r="E132" s="94"/>
      <c r="F132" s="96"/>
      <c r="G132" s="96"/>
      <c r="H132" s="96"/>
      <c r="I132" s="62"/>
      <c r="J132" s="62"/>
      <c r="K132" s="62"/>
      <c r="L132" s="62"/>
      <c r="M132" s="62"/>
      <c r="N132" s="62"/>
      <c r="O132" s="62"/>
      <c r="P132" s="62"/>
      <c r="Q132" s="62"/>
      <c r="R132" s="62"/>
      <c r="S132" s="62"/>
      <c r="T132" s="62"/>
      <c r="U132" s="62"/>
      <c r="V132" s="62"/>
      <c r="W132" s="62"/>
      <c r="X132" s="62"/>
      <c r="Y132" s="62"/>
      <c r="Z132" s="62"/>
      <c r="AA132" s="62"/>
      <c r="AB132" s="62"/>
      <c r="AC132" s="62"/>
      <c r="AD132" s="62"/>
      <c r="AE132" s="62"/>
      <c r="AF132" s="62"/>
      <c r="AG132" s="62"/>
    </row>
    <row r="133" spans="2:33" ht="15.6" x14ac:dyDescent="0.3">
      <c r="B133" s="93"/>
      <c r="C133" s="94"/>
      <c r="D133" s="94"/>
      <c r="E133" s="94"/>
      <c r="F133" s="96"/>
      <c r="G133" s="96"/>
      <c r="H133" s="96"/>
      <c r="I133" s="62"/>
      <c r="J133" s="62"/>
      <c r="K133" s="62"/>
      <c r="L133" s="62"/>
      <c r="M133" s="62"/>
      <c r="N133" s="62"/>
      <c r="O133" s="62"/>
      <c r="P133" s="62"/>
      <c r="Q133" s="62"/>
      <c r="R133" s="62"/>
      <c r="S133" s="62"/>
      <c r="T133" s="62"/>
      <c r="U133" s="62"/>
      <c r="V133" s="62"/>
      <c r="W133" s="62"/>
      <c r="X133" s="62"/>
      <c r="Y133" s="62"/>
      <c r="Z133" s="62"/>
      <c r="AA133" s="62"/>
      <c r="AB133" s="62"/>
      <c r="AC133" s="62"/>
      <c r="AD133" s="62"/>
      <c r="AE133" s="62"/>
      <c r="AF133" s="62"/>
      <c r="AG133" s="62"/>
    </row>
    <row r="134" spans="2:33" ht="15.6" x14ac:dyDescent="0.3">
      <c r="B134" s="93"/>
      <c r="C134" s="94"/>
      <c r="D134" s="94"/>
      <c r="E134" s="94"/>
      <c r="F134" s="96"/>
      <c r="G134" s="96"/>
      <c r="H134" s="96"/>
      <c r="I134" s="62"/>
      <c r="J134" s="62"/>
      <c r="K134" s="62"/>
      <c r="L134" s="62"/>
      <c r="M134" s="62"/>
      <c r="N134" s="62"/>
      <c r="O134" s="62"/>
      <c r="P134" s="62"/>
      <c r="Q134" s="62"/>
      <c r="R134" s="62"/>
      <c r="S134" s="62"/>
      <c r="T134" s="62"/>
      <c r="U134" s="62"/>
      <c r="V134" s="62"/>
      <c r="W134" s="62"/>
      <c r="X134" s="62"/>
      <c r="Y134" s="62"/>
      <c r="Z134" s="62"/>
      <c r="AA134" s="62"/>
      <c r="AB134" s="62"/>
      <c r="AC134" s="62"/>
      <c r="AD134" s="62"/>
      <c r="AE134" s="62"/>
      <c r="AF134" s="62"/>
      <c r="AG134" s="62"/>
    </row>
    <row r="135" spans="2:33" ht="15.6" x14ac:dyDescent="0.3">
      <c r="B135" s="93"/>
      <c r="C135" s="94"/>
      <c r="D135" s="94"/>
      <c r="E135" s="94"/>
      <c r="F135" s="96"/>
      <c r="G135" s="96"/>
      <c r="H135" s="96"/>
      <c r="I135" s="62"/>
      <c r="J135" s="62"/>
      <c r="K135" s="62"/>
      <c r="L135" s="62"/>
      <c r="M135" s="62"/>
      <c r="N135" s="62"/>
      <c r="O135" s="62"/>
      <c r="P135" s="62"/>
      <c r="Q135" s="62"/>
      <c r="R135" s="62"/>
      <c r="S135" s="62"/>
      <c r="T135" s="62"/>
      <c r="U135" s="62"/>
      <c r="V135" s="62"/>
      <c r="W135" s="62"/>
      <c r="X135" s="62"/>
      <c r="Y135" s="62"/>
      <c r="Z135" s="62"/>
      <c r="AA135" s="62"/>
      <c r="AB135" s="62"/>
      <c r="AC135" s="62"/>
      <c r="AD135" s="62"/>
      <c r="AE135" s="62"/>
      <c r="AF135" s="62"/>
      <c r="AG135" s="62"/>
    </row>
    <row r="136" spans="2:33" ht="15.6" x14ac:dyDescent="0.3">
      <c r="B136" s="93"/>
      <c r="C136" s="94"/>
      <c r="D136" s="94"/>
      <c r="E136" s="94"/>
      <c r="F136" s="96"/>
      <c r="G136" s="96"/>
      <c r="H136" s="96"/>
      <c r="I136" s="62"/>
      <c r="J136" s="62"/>
      <c r="K136" s="62"/>
      <c r="L136" s="62"/>
      <c r="M136" s="62"/>
      <c r="N136" s="62"/>
      <c r="O136" s="62"/>
      <c r="P136" s="62"/>
      <c r="Q136" s="62"/>
      <c r="R136" s="62"/>
      <c r="S136" s="62"/>
      <c r="T136" s="62"/>
      <c r="U136" s="62"/>
      <c r="V136" s="62"/>
      <c r="W136" s="62"/>
      <c r="X136" s="62"/>
      <c r="Y136" s="62"/>
      <c r="Z136" s="62"/>
      <c r="AA136" s="62"/>
      <c r="AB136" s="62"/>
      <c r="AC136" s="62"/>
      <c r="AD136" s="62"/>
      <c r="AE136" s="62"/>
      <c r="AF136" s="62"/>
      <c r="AG136" s="62"/>
    </row>
    <row r="137" spans="2:33" ht="15.6" x14ac:dyDescent="0.3">
      <c r="B137" s="93"/>
      <c r="C137" s="94"/>
      <c r="D137" s="94"/>
      <c r="E137" s="94"/>
      <c r="F137" s="96"/>
      <c r="G137" s="96"/>
      <c r="H137" s="96"/>
      <c r="I137" s="62"/>
      <c r="J137" s="62"/>
      <c r="K137" s="62"/>
      <c r="L137" s="62"/>
      <c r="M137" s="62"/>
      <c r="N137" s="62"/>
      <c r="O137" s="62"/>
      <c r="P137" s="62"/>
      <c r="Q137" s="62"/>
      <c r="R137" s="62"/>
      <c r="S137" s="62"/>
      <c r="T137" s="62"/>
      <c r="U137" s="62"/>
      <c r="V137" s="62"/>
      <c r="W137" s="62"/>
      <c r="X137" s="62"/>
      <c r="Y137" s="62"/>
      <c r="Z137" s="62"/>
      <c r="AA137" s="62"/>
      <c r="AB137" s="62"/>
      <c r="AC137" s="62"/>
      <c r="AD137" s="62"/>
      <c r="AE137" s="62"/>
      <c r="AF137" s="62"/>
      <c r="AG137" s="62"/>
    </row>
    <row r="138" spans="2:33" ht="15.6" x14ac:dyDescent="0.3">
      <c r="B138" s="93"/>
      <c r="C138" s="94"/>
      <c r="D138" s="94"/>
      <c r="E138" s="94"/>
      <c r="F138" s="96"/>
      <c r="G138" s="96"/>
      <c r="H138" s="96"/>
      <c r="I138" s="62"/>
      <c r="J138" s="62"/>
      <c r="K138" s="62"/>
      <c r="L138" s="62"/>
      <c r="M138" s="62"/>
      <c r="N138" s="62"/>
      <c r="O138" s="62"/>
      <c r="P138" s="62"/>
      <c r="Q138" s="62"/>
      <c r="R138" s="62"/>
      <c r="S138" s="62"/>
      <c r="T138" s="62"/>
      <c r="U138" s="62"/>
      <c r="V138" s="62"/>
      <c r="W138" s="62"/>
      <c r="X138" s="62"/>
      <c r="Y138" s="62"/>
      <c r="Z138" s="62"/>
      <c r="AA138" s="62"/>
      <c r="AB138" s="62"/>
      <c r="AC138" s="62"/>
      <c r="AD138" s="62"/>
      <c r="AE138" s="62"/>
      <c r="AF138" s="62"/>
      <c r="AG138" s="62"/>
    </row>
    <row r="139" spans="2:33" ht="15.6" x14ac:dyDescent="0.3">
      <c r="B139" s="93"/>
      <c r="C139" s="94"/>
      <c r="D139" s="94"/>
      <c r="E139" s="94"/>
      <c r="F139" s="96"/>
      <c r="G139" s="96"/>
      <c r="H139" s="96"/>
      <c r="I139" s="62"/>
      <c r="J139" s="62"/>
      <c r="K139" s="62"/>
      <c r="L139" s="62"/>
      <c r="M139" s="62"/>
      <c r="N139" s="62"/>
      <c r="O139" s="62"/>
      <c r="P139" s="62"/>
      <c r="Q139" s="62"/>
      <c r="R139" s="62"/>
      <c r="S139" s="62"/>
      <c r="T139" s="62"/>
      <c r="U139" s="62"/>
      <c r="V139" s="62"/>
      <c r="W139" s="62"/>
      <c r="X139" s="62"/>
      <c r="Y139" s="62"/>
      <c r="Z139" s="62"/>
      <c r="AA139" s="62"/>
      <c r="AB139" s="62"/>
      <c r="AC139" s="62"/>
      <c r="AD139" s="62"/>
      <c r="AE139" s="62"/>
      <c r="AF139" s="62"/>
      <c r="AG139" s="62"/>
    </row>
    <row r="140" spans="2:33" ht="15.6" x14ac:dyDescent="0.3">
      <c r="B140" s="93"/>
      <c r="C140" s="94"/>
      <c r="D140" s="94"/>
      <c r="E140" s="94"/>
      <c r="F140" s="96"/>
      <c r="G140" s="96"/>
      <c r="H140" s="96"/>
      <c r="I140" s="62"/>
      <c r="J140" s="62"/>
      <c r="K140" s="62"/>
      <c r="L140" s="62"/>
      <c r="M140" s="62"/>
      <c r="N140" s="62"/>
      <c r="O140" s="62"/>
      <c r="P140" s="62"/>
      <c r="Q140" s="62"/>
      <c r="R140" s="62"/>
      <c r="S140" s="62"/>
      <c r="T140" s="62"/>
      <c r="U140" s="62"/>
      <c r="V140" s="62"/>
      <c r="W140" s="62"/>
      <c r="X140" s="62"/>
      <c r="Y140" s="62"/>
      <c r="Z140" s="62"/>
      <c r="AA140" s="62"/>
      <c r="AB140" s="62"/>
      <c r="AC140" s="62"/>
      <c r="AD140" s="62"/>
      <c r="AE140" s="62"/>
      <c r="AF140" s="62"/>
      <c r="AG140" s="62"/>
    </row>
    <row r="141" spans="2:33" ht="15.6" x14ac:dyDescent="0.3">
      <c r="B141" s="93"/>
      <c r="C141" s="94"/>
      <c r="D141" s="94"/>
      <c r="E141" s="94"/>
      <c r="F141" s="96"/>
      <c r="G141" s="96"/>
      <c r="H141" s="96"/>
      <c r="I141" s="62"/>
      <c r="J141" s="62"/>
      <c r="K141" s="62"/>
      <c r="L141" s="62"/>
      <c r="M141" s="62"/>
      <c r="N141" s="62"/>
      <c r="O141" s="62"/>
      <c r="P141" s="62"/>
      <c r="Q141" s="62"/>
      <c r="R141" s="62"/>
      <c r="S141" s="62"/>
      <c r="T141" s="62"/>
      <c r="U141" s="62"/>
      <c r="V141" s="62"/>
      <c r="W141" s="62"/>
      <c r="X141" s="62"/>
      <c r="Y141" s="62"/>
      <c r="Z141" s="62"/>
      <c r="AA141" s="62"/>
      <c r="AB141" s="62"/>
      <c r="AC141" s="62"/>
      <c r="AD141" s="62"/>
      <c r="AE141" s="62"/>
      <c r="AF141" s="62"/>
      <c r="AG141" s="62"/>
    </row>
    <row r="142" spans="2:33" ht="15.6" x14ac:dyDescent="0.3">
      <c r="B142" s="93"/>
      <c r="C142" s="94"/>
      <c r="D142" s="94"/>
      <c r="E142" s="94"/>
      <c r="F142" s="96"/>
      <c r="G142" s="96"/>
      <c r="H142" s="96"/>
      <c r="I142" s="62"/>
      <c r="J142" s="62"/>
      <c r="K142" s="62"/>
      <c r="L142" s="62"/>
      <c r="M142" s="62"/>
      <c r="N142" s="62"/>
      <c r="O142" s="62"/>
      <c r="P142" s="62"/>
      <c r="Q142" s="62"/>
      <c r="R142" s="62"/>
      <c r="S142" s="62"/>
      <c r="T142" s="62"/>
      <c r="U142" s="62"/>
      <c r="V142" s="62"/>
      <c r="W142" s="62"/>
      <c r="X142" s="62"/>
      <c r="Y142" s="62"/>
      <c r="Z142" s="62"/>
      <c r="AA142" s="62"/>
      <c r="AB142" s="62"/>
      <c r="AC142" s="62"/>
      <c r="AD142" s="62"/>
      <c r="AE142" s="62"/>
      <c r="AF142" s="62"/>
      <c r="AG142" s="62"/>
    </row>
    <row r="143" spans="2:33" ht="15.6" x14ac:dyDescent="0.3">
      <c r="B143" s="93"/>
      <c r="C143" s="94"/>
      <c r="D143" s="94"/>
      <c r="E143" s="94"/>
      <c r="F143" s="96"/>
      <c r="G143" s="96"/>
      <c r="H143" s="96"/>
      <c r="I143" s="62"/>
      <c r="J143" s="62"/>
      <c r="K143" s="62"/>
      <c r="L143" s="62"/>
      <c r="M143" s="62"/>
      <c r="N143" s="62"/>
      <c r="O143" s="62"/>
      <c r="P143" s="62"/>
      <c r="Q143" s="62"/>
      <c r="R143" s="62"/>
      <c r="S143" s="62"/>
      <c r="T143" s="62"/>
      <c r="U143" s="62"/>
      <c r="V143" s="62"/>
      <c r="W143" s="62"/>
      <c r="X143" s="62"/>
      <c r="Y143" s="62"/>
      <c r="Z143" s="62"/>
      <c r="AA143" s="62"/>
      <c r="AB143" s="62"/>
      <c r="AC143" s="62"/>
      <c r="AD143" s="62"/>
      <c r="AE143" s="62"/>
      <c r="AF143" s="62"/>
      <c r="AG143" s="62"/>
    </row>
    <row r="144" spans="2:33" ht="15.6" x14ac:dyDescent="0.3">
      <c r="B144" s="93"/>
      <c r="C144" s="94"/>
      <c r="D144" s="94"/>
      <c r="E144" s="94"/>
      <c r="F144" s="96"/>
      <c r="G144" s="96"/>
      <c r="H144" s="96"/>
      <c r="I144" s="62"/>
      <c r="J144" s="62"/>
      <c r="K144" s="62"/>
      <c r="L144" s="62"/>
      <c r="M144" s="62"/>
      <c r="N144" s="62"/>
      <c r="O144" s="62"/>
      <c r="P144" s="62"/>
      <c r="Q144" s="62"/>
      <c r="R144" s="62"/>
      <c r="S144" s="62"/>
      <c r="T144" s="62"/>
      <c r="U144" s="62"/>
      <c r="V144" s="62"/>
      <c r="W144" s="62"/>
      <c r="X144" s="62"/>
      <c r="Y144" s="62"/>
      <c r="Z144" s="62"/>
      <c r="AA144" s="62"/>
      <c r="AB144" s="62"/>
      <c r="AC144" s="62"/>
      <c r="AD144" s="62"/>
      <c r="AE144" s="62"/>
      <c r="AF144" s="62"/>
      <c r="AG144" s="62"/>
    </row>
    <row r="145" spans="2:33" ht="15.6" x14ac:dyDescent="0.3">
      <c r="B145" s="93"/>
      <c r="C145" s="94"/>
      <c r="D145" s="94"/>
      <c r="E145" s="94"/>
      <c r="F145" s="96"/>
      <c r="G145" s="96"/>
      <c r="H145" s="96"/>
      <c r="I145" s="62"/>
      <c r="J145" s="62"/>
      <c r="K145" s="62"/>
      <c r="L145" s="62"/>
      <c r="M145" s="62"/>
      <c r="N145" s="62"/>
      <c r="O145" s="62"/>
      <c r="P145" s="62"/>
      <c r="Q145" s="62"/>
      <c r="R145" s="62"/>
      <c r="S145" s="62"/>
      <c r="T145" s="62"/>
      <c r="U145" s="62"/>
      <c r="V145" s="62"/>
      <c r="W145" s="62"/>
      <c r="X145" s="62"/>
      <c r="Y145" s="62"/>
      <c r="Z145" s="62"/>
      <c r="AA145" s="62"/>
      <c r="AB145" s="62"/>
      <c r="AC145" s="62"/>
      <c r="AD145" s="62"/>
      <c r="AE145" s="62"/>
      <c r="AF145" s="62"/>
      <c r="AG145" s="62"/>
    </row>
    <row r="146" spans="2:33" ht="15.6" x14ac:dyDescent="0.3">
      <c r="B146" s="93"/>
      <c r="C146" s="94"/>
      <c r="D146" s="94"/>
      <c r="E146" s="94"/>
      <c r="F146" s="96"/>
      <c r="G146" s="96"/>
      <c r="H146" s="96"/>
      <c r="I146" s="62"/>
      <c r="J146" s="62"/>
      <c r="K146" s="62"/>
      <c r="L146" s="62"/>
      <c r="M146" s="62"/>
      <c r="N146" s="62"/>
      <c r="O146" s="62"/>
      <c r="P146" s="62"/>
      <c r="Q146" s="62"/>
      <c r="R146" s="62"/>
      <c r="S146" s="62"/>
      <c r="T146" s="62"/>
      <c r="U146" s="62"/>
      <c r="V146" s="62"/>
      <c r="W146" s="62"/>
      <c r="X146" s="62"/>
      <c r="Y146" s="62"/>
      <c r="Z146" s="62"/>
      <c r="AA146" s="62"/>
      <c r="AB146" s="62"/>
      <c r="AC146" s="62"/>
      <c r="AD146" s="62"/>
      <c r="AE146" s="62"/>
      <c r="AF146" s="62"/>
      <c r="AG146" s="62"/>
    </row>
    <row r="147" spans="2:33" ht="15.6" x14ac:dyDescent="0.3">
      <c r="B147" s="93"/>
      <c r="C147" s="94"/>
      <c r="D147" s="94"/>
      <c r="E147" s="94"/>
      <c r="F147" s="96"/>
      <c r="G147" s="96"/>
      <c r="H147" s="96"/>
      <c r="I147" s="62"/>
      <c r="J147" s="62"/>
      <c r="K147" s="62"/>
      <c r="L147" s="62"/>
      <c r="M147" s="62"/>
      <c r="N147" s="62"/>
      <c r="O147" s="62"/>
      <c r="P147" s="62"/>
      <c r="Q147" s="62"/>
      <c r="R147" s="62"/>
      <c r="S147" s="62"/>
      <c r="T147" s="62"/>
      <c r="U147" s="62"/>
      <c r="V147" s="62"/>
      <c r="W147" s="62"/>
      <c r="X147" s="62"/>
      <c r="Y147" s="62"/>
      <c r="Z147" s="62"/>
      <c r="AA147" s="62"/>
      <c r="AB147" s="62"/>
      <c r="AC147" s="62"/>
      <c r="AD147" s="62"/>
      <c r="AE147" s="62"/>
      <c r="AF147" s="62"/>
      <c r="AG147" s="62"/>
    </row>
    <row r="148" spans="2:33" ht="15.6" x14ac:dyDescent="0.3">
      <c r="B148" s="93"/>
      <c r="C148" s="94"/>
      <c r="D148" s="94"/>
      <c r="E148" s="94"/>
      <c r="F148" s="96"/>
      <c r="G148" s="96"/>
      <c r="H148" s="96"/>
      <c r="I148" s="62"/>
      <c r="J148" s="62"/>
      <c r="K148" s="62"/>
      <c r="L148" s="62"/>
      <c r="M148" s="62"/>
      <c r="N148" s="62"/>
      <c r="O148" s="62"/>
      <c r="P148" s="62"/>
      <c r="Q148" s="62"/>
      <c r="R148" s="62"/>
      <c r="S148" s="62"/>
      <c r="T148" s="62"/>
      <c r="U148" s="62"/>
      <c r="V148" s="62"/>
      <c r="W148" s="62"/>
      <c r="X148" s="62"/>
      <c r="Y148" s="62"/>
      <c r="Z148" s="62"/>
      <c r="AA148" s="62"/>
      <c r="AB148" s="62"/>
      <c r="AC148" s="62"/>
      <c r="AD148" s="62"/>
      <c r="AE148" s="62"/>
      <c r="AF148" s="62"/>
      <c r="AG148" s="62"/>
    </row>
    <row r="149" spans="2:33" ht="15.6" x14ac:dyDescent="0.3">
      <c r="B149" s="93"/>
      <c r="C149" s="94"/>
      <c r="D149" s="94"/>
      <c r="E149" s="94"/>
      <c r="F149" s="96"/>
      <c r="G149" s="96"/>
      <c r="H149" s="96"/>
      <c r="I149" s="62"/>
      <c r="J149" s="62"/>
      <c r="K149" s="62"/>
      <c r="L149" s="62"/>
      <c r="M149" s="62"/>
      <c r="N149" s="62"/>
      <c r="O149" s="62"/>
      <c r="P149" s="62"/>
      <c r="Q149" s="62"/>
      <c r="R149" s="62"/>
      <c r="S149" s="62"/>
      <c r="T149" s="62"/>
      <c r="U149" s="62"/>
      <c r="V149" s="62"/>
      <c r="W149" s="62"/>
      <c r="X149" s="62"/>
      <c r="Y149" s="62"/>
      <c r="Z149" s="62"/>
      <c r="AA149" s="62"/>
      <c r="AB149" s="62"/>
      <c r="AC149" s="62"/>
      <c r="AD149" s="62"/>
      <c r="AE149" s="62"/>
      <c r="AF149" s="62"/>
      <c r="AG149" s="62"/>
    </row>
    <row r="150" spans="2:33" ht="15.6" x14ac:dyDescent="0.3">
      <c r="B150" s="93"/>
      <c r="C150" s="94"/>
      <c r="D150" s="94"/>
      <c r="E150" s="94"/>
      <c r="F150" s="96"/>
      <c r="G150" s="96"/>
      <c r="H150" s="96"/>
      <c r="I150" s="62"/>
      <c r="J150" s="62"/>
      <c r="K150" s="62"/>
      <c r="L150" s="62"/>
      <c r="M150" s="62"/>
      <c r="N150" s="62"/>
      <c r="O150" s="62"/>
      <c r="P150" s="62"/>
      <c r="Q150" s="62"/>
      <c r="R150" s="62"/>
      <c r="S150" s="62"/>
      <c r="T150" s="62"/>
      <c r="U150" s="62"/>
      <c r="V150" s="62"/>
      <c r="W150" s="62"/>
      <c r="X150" s="62"/>
      <c r="Y150" s="62"/>
      <c r="Z150" s="62"/>
      <c r="AA150" s="62"/>
      <c r="AB150" s="62"/>
      <c r="AC150" s="62"/>
      <c r="AD150" s="62"/>
      <c r="AE150" s="62"/>
      <c r="AF150" s="62"/>
      <c r="AG150" s="62"/>
    </row>
    <row r="151" spans="2:33" ht="15.6" x14ac:dyDescent="0.3">
      <c r="B151" s="93"/>
      <c r="C151" s="94"/>
      <c r="D151" s="94"/>
      <c r="E151" s="94"/>
      <c r="F151" s="96"/>
      <c r="G151" s="96"/>
      <c r="H151" s="96"/>
      <c r="I151" s="62"/>
      <c r="J151" s="62"/>
      <c r="K151" s="62"/>
      <c r="L151" s="62"/>
      <c r="M151" s="62"/>
      <c r="N151" s="62"/>
      <c r="O151" s="62"/>
      <c r="P151" s="62"/>
      <c r="Q151" s="62"/>
      <c r="R151" s="62"/>
      <c r="S151" s="62"/>
      <c r="T151" s="62"/>
      <c r="U151" s="62"/>
      <c r="V151" s="62"/>
      <c r="W151" s="62"/>
      <c r="X151" s="62"/>
      <c r="Y151" s="62"/>
      <c r="Z151" s="62"/>
      <c r="AA151" s="62"/>
      <c r="AB151" s="62"/>
      <c r="AC151" s="62"/>
      <c r="AD151" s="62"/>
      <c r="AE151" s="62"/>
      <c r="AF151" s="62"/>
      <c r="AG151" s="62"/>
    </row>
    <row r="152" spans="2:33" ht="15.6" x14ac:dyDescent="0.3">
      <c r="B152" s="93"/>
      <c r="C152" s="94"/>
      <c r="D152" s="94"/>
      <c r="E152" s="94"/>
      <c r="F152" s="96"/>
      <c r="G152" s="96"/>
      <c r="H152" s="96"/>
      <c r="I152" s="62"/>
      <c r="J152" s="62"/>
      <c r="K152" s="62"/>
      <c r="L152" s="62"/>
      <c r="M152" s="62"/>
      <c r="N152" s="62"/>
      <c r="O152" s="62"/>
      <c r="P152" s="62"/>
      <c r="Q152" s="62"/>
      <c r="R152" s="62"/>
      <c r="S152" s="62"/>
      <c r="T152" s="62"/>
      <c r="U152" s="62"/>
      <c r="V152" s="62"/>
      <c r="W152" s="62"/>
      <c r="X152" s="62"/>
      <c r="Y152" s="62"/>
      <c r="Z152" s="62"/>
      <c r="AA152" s="62"/>
      <c r="AB152" s="62"/>
      <c r="AC152" s="62"/>
      <c r="AD152" s="62"/>
      <c r="AE152" s="62"/>
      <c r="AF152" s="62"/>
      <c r="AG152" s="62"/>
    </row>
    <row r="153" spans="2:33" ht="15.6" x14ac:dyDescent="0.3">
      <c r="B153" s="93"/>
      <c r="C153" s="94"/>
      <c r="D153" s="94"/>
      <c r="E153" s="94"/>
      <c r="F153" s="96"/>
      <c r="G153" s="96"/>
      <c r="H153" s="96"/>
      <c r="I153" s="62"/>
      <c r="J153" s="62"/>
      <c r="K153" s="62"/>
      <c r="L153" s="62"/>
      <c r="M153" s="62"/>
      <c r="N153" s="62"/>
      <c r="O153" s="62"/>
      <c r="P153" s="62"/>
      <c r="Q153" s="62"/>
      <c r="R153" s="62"/>
      <c r="S153" s="62"/>
      <c r="T153" s="62"/>
      <c r="U153" s="62"/>
      <c r="V153" s="62"/>
      <c r="W153" s="62"/>
      <c r="X153" s="62"/>
      <c r="Y153" s="62"/>
      <c r="Z153" s="62"/>
      <c r="AA153" s="62"/>
      <c r="AB153" s="62"/>
      <c r="AC153" s="62"/>
      <c r="AD153" s="62"/>
      <c r="AE153" s="62"/>
      <c r="AF153" s="62"/>
      <c r="AG153" s="62"/>
    </row>
    <row r="154" spans="2:33" ht="15.6" x14ac:dyDescent="0.3">
      <c r="B154" s="93"/>
      <c r="C154" s="94"/>
      <c r="D154" s="94"/>
      <c r="E154" s="94"/>
      <c r="F154" s="96"/>
      <c r="G154" s="96"/>
      <c r="H154" s="96"/>
      <c r="I154" s="62"/>
      <c r="J154" s="62"/>
      <c r="K154" s="62"/>
      <c r="L154" s="62"/>
      <c r="M154" s="62"/>
      <c r="N154" s="62"/>
      <c r="O154" s="62"/>
      <c r="P154" s="62"/>
      <c r="Q154" s="62"/>
      <c r="R154" s="62"/>
      <c r="S154" s="62"/>
      <c r="T154" s="62"/>
      <c r="U154" s="62"/>
      <c r="V154" s="62"/>
      <c r="W154" s="62"/>
      <c r="X154" s="62"/>
      <c r="Y154" s="62"/>
      <c r="Z154" s="62"/>
      <c r="AA154" s="62"/>
      <c r="AB154" s="62"/>
      <c r="AC154" s="62"/>
      <c r="AD154" s="62"/>
      <c r="AE154" s="62"/>
      <c r="AF154" s="62"/>
      <c r="AG154" s="62"/>
    </row>
    <row r="155" spans="2:33" ht="15.6" x14ac:dyDescent="0.3">
      <c r="B155" s="93"/>
      <c r="C155" s="94"/>
      <c r="D155" s="94"/>
      <c r="E155" s="94"/>
      <c r="F155" s="96"/>
      <c r="G155" s="96"/>
      <c r="H155" s="96"/>
      <c r="I155" s="62"/>
      <c r="J155" s="62"/>
      <c r="K155" s="62"/>
      <c r="L155" s="62"/>
      <c r="M155" s="62"/>
      <c r="N155" s="62"/>
      <c r="O155" s="62"/>
      <c r="P155" s="62"/>
      <c r="Q155" s="62"/>
      <c r="R155" s="62"/>
      <c r="S155" s="62"/>
      <c r="T155" s="62"/>
      <c r="U155" s="62"/>
      <c r="V155" s="62"/>
      <c r="W155" s="62"/>
      <c r="X155" s="62"/>
      <c r="Y155" s="62"/>
      <c r="Z155" s="62"/>
      <c r="AA155" s="62"/>
      <c r="AB155" s="62"/>
      <c r="AC155" s="62"/>
      <c r="AD155" s="62"/>
      <c r="AE155" s="62"/>
      <c r="AF155" s="62"/>
      <c r="AG155" s="62"/>
    </row>
    <row r="156" spans="2:33" ht="15.6" x14ac:dyDescent="0.3">
      <c r="B156" s="93"/>
      <c r="C156" s="94"/>
      <c r="D156" s="94"/>
      <c r="E156" s="94"/>
      <c r="F156" s="96"/>
      <c r="G156" s="96"/>
      <c r="H156" s="96"/>
      <c r="I156" s="62"/>
      <c r="J156" s="62"/>
      <c r="K156" s="62"/>
      <c r="L156" s="62"/>
      <c r="M156" s="62"/>
      <c r="N156" s="62"/>
      <c r="O156" s="62"/>
      <c r="P156" s="62"/>
      <c r="Q156" s="62"/>
      <c r="R156" s="62"/>
      <c r="S156" s="62"/>
      <c r="T156" s="62"/>
      <c r="U156" s="62"/>
      <c r="V156" s="62"/>
      <c r="W156" s="62"/>
      <c r="X156" s="62"/>
      <c r="Y156" s="62"/>
      <c r="Z156" s="62"/>
      <c r="AA156" s="62"/>
      <c r="AB156" s="62"/>
      <c r="AC156" s="62"/>
      <c r="AD156" s="62"/>
      <c r="AE156" s="62"/>
      <c r="AF156" s="62"/>
      <c r="AG156" s="62"/>
    </row>
    <row r="157" spans="2:33" ht="15.6" x14ac:dyDescent="0.3">
      <c r="B157" s="93"/>
      <c r="C157" s="94"/>
      <c r="D157" s="94"/>
      <c r="E157" s="94"/>
      <c r="F157" s="96"/>
      <c r="G157" s="96"/>
      <c r="H157" s="96"/>
      <c r="I157" s="62"/>
      <c r="J157" s="62"/>
      <c r="K157" s="62"/>
      <c r="L157" s="62"/>
      <c r="M157" s="62"/>
      <c r="N157" s="62"/>
      <c r="O157" s="62"/>
      <c r="P157" s="62"/>
      <c r="Q157" s="62"/>
      <c r="R157" s="62"/>
      <c r="S157" s="62"/>
      <c r="T157" s="62"/>
      <c r="U157" s="62"/>
      <c r="V157" s="62"/>
      <c r="W157" s="62"/>
      <c r="X157" s="62"/>
      <c r="Y157" s="62"/>
      <c r="Z157" s="62"/>
      <c r="AA157" s="62"/>
      <c r="AB157" s="62"/>
      <c r="AC157" s="62"/>
      <c r="AD157" s="62"/>
      <c r="AE157" s="62"/>
      <c r="AF157" s="62"/>
      <c r="AG157" s="62"/>
    </row>
    <row r="158" spans="2:33" ht="15.6" x14ac:dyDescent="0.3">
      <c r="B158" s="93"/>
      <c r="C158" s="94"/>
      <c r="D158" s="94"/>
      <c r="E158" s="94"/>
      <c r="F158" s="96"/>
      <c r="G158" s="96"/>
      <c r="H158" s="96"/>
      <c r="I158" s="62"/>
      <c r="J158" s="62"/>
      <c r="K158" s="62"/>
      <c r="L158" s="62"/>
      <c r="M158" s="62"/>
      <c r="N158" s="62"/>
      <c r="O158" s="62"/>
      <c r="P158" s="62"/>
      <c r="Q158" s="62"/>
      <c r="R158" s="62"/>
      <c r="S158" s="62"/>
      <c r="T158" s="62"/>
      <c r="U158" s="62"/>
      <c r="V158" s="62"/>
      <c r="W158" s="62"/>
      <c r="X158" s="62"/>
      <c r="Y158" s="62"/>
      <c r="Z158" s="62"/>
      <c r="AA158" s="62"/>
      <c r="AB158" s="62"/>
      <c r="AC158" s="62"/>
      <c r="AD158" s="62"/>
      <c r="AE158" s="62"/>
      <c r="AF158" s="62"/>
      <c r="AG158" s="62"/>
    </row>
    <row r="159" spans="2:33" ht="15.6" x14ac:dyDescent="0.3">
      <c r="B159" s="93"/>
      <c r="C159" s="94"/>
      <c r="D159" s="94"/>
      <c r="E159" s="94"/>
      <c r="F159" s="96"/>
      <c r="G159" s="96"/>
      <c r="H159" s="96"/>
      <c r="I159" s="62"/>
      <c r="J159" s="62"/>
      <c r="K159" s="62"/>
      <c r="L159" s="62"/>
      <c r="M159" s="62"/>
      <c r="N159" s="62"/>
      <c r="O159" s="62"/>
      <c r="P159" s="62"/>
      <c r="Q159" s="62"/>
      <c r="R159" s="62"/>
      <c r="S159" s="62"/>
      <c r="T159" s="62"/>
      <c r="U159" s="62"/>
      <c r="V159" s="62"/>
      <c r="W159" s="62"/>
      <c r="X159" s="62"/>
      <c r="Y159" s="62"/>
      <c r="Z159" s="62"/>
      <c r="AA159" s="62"/>
      <c r="AB159" s="62"/>
      <c r="AC159" s="62"/>
      <c r="AD159" s="62"/>
      <c r="AE159" s="62"/>
      <c r="AF159" s="62"/>
      <c r="AG159" s="62"/>
    </row>
    <row r="160" spans="2:33" ht="15.6" x14ac:dyDescent="0.3">
      <c r="B160" s="93"/>
      <c r="C160" s="94"/>
      <c r="D160" s="94"/>
      <c r="E160" s="94"/>
      <c r="F160" s="96"/>
      <c r="G160" s="96"/>
      <c r="H160" s="96"/>
      <c r="I160" s="62"/>
      <c r="J160" s="62"/>
      <c r="K160" s="62"/>
      <c r="L160" s="62"/>
      <c r="M160" s="62"/>
      <c r="N160" s="62"/>
      <c r="O160" s="62"/>
      <c r="P160" s="62"/>
      <c r="Q160" s="62"/>
      <c r="R160" s="62"/>
      <c r="S160" s="62"/>
      <c r="T160" s="62"/>
      <c r="U160" s="62"/>
      <c r="V160" s="62"/>
      <c r="W160" s="62"/>
      <c r="X160" s="62"/>
      <c r="Y160" s="62"/>
      <c r="Z160" s="62"/>
      <c r="AA160" s="62"/>
      <c r="AB160" s="62"/>
      <c r="AC160" s="62"/>
      <c r="AD160" s="62"/>
      <c r="AE160" s="62"/>
      <c r="AF160" s="62"/>
      <c r="AG160" s="62"/>
    </row>
    <row r="161" spans="2:33" ht="15.6" x14ac:dyDescent="0.3">
      <c r="B161" s="93"/>
      <c r="C161" s="94"/>
      <c r="D161" s="94"/>
      <c r="E161" s="94"/>
      <c r="F161" s="96"/>
      <c r="G161" s="96"/>
      <c r="H161" s="96"/>
      <c r="I161" s="62"/>
      <c r="J161" s="62"/>
      <c r="K161" s="62"/>
      <c r="L161" s="62"/>
      <c r="M161" s="62"/>
      <c r="N161" s="62"/>
      <c r="O161" s="62"/>
      <c r="P161" s="62"/>
      <c r="Q161" s="62"/>
      <c r="R161" s="62"/>
      <c r="S161" s="62"/>
      <c r="T161" s="62"/>
      <c r="U161" s="62"/>
      <c r="V161" s="62"/>
      <c r="W161" s="62"/>
      <c r="X161" s="62"/>
      <c r="Y161" s="62"/>
      <c r="Z161" s="62"/>
      <c r="AA161" s="62"/>
      <c r="AB161" s="62"/>
      <c r="AC161" s="62"/>
      <c r="AD161" s="62"/>
      <c r="AE161" s="62"/>
      <c r="AF161" s="62"/>
      <c r="AG161" s="62"/>
    </row>
    <row r="162" spans="2:33" ht="15.6" x14ac:dyDescent="0.3">
      <c r="B162" s="93"/>
      <c r="C162" s="94"/>
      <c r="D162" s="94"/>
      <c r="E162" s="94"/>
      <c r="F162" s="96"/>
      <c r="G162" s="96"/>
      <c r="H162" s="96"/>
      <c r="I162" s="62"/>
      <c r="J162" s="62"/>
      <c r="K162" s="62"/>
      <c r="L162" s="62"/>
      <c r="M162" s="62"/>
      <c r="N162" s="62"/>
      <c r="O162" s="62"/>
      <c r="P162" s="62"/>
      <c r="Q162" s="62"/>
      <c r="R162" s="62"/>
      <c r="S162" s="62"/>
      <c r="T162" s="62"/>
      <c r="U162" s="62"/>
      <c r="V162" s="62"/>
      <c r="W162" s="62"/>
      <c r="X162" s="62"/>
      <c r="Y162" s="62"/>
      <c r="Z162" s="62"/>
      <c r="AA162" s="62"/>
      <c r="AB162" s="62"/>
      <c r="AC162" s="62"/>
      <c r="AD162" s="62"/>
      <c r="AE162" s="62"/>
      <c r="AF162" s="62"/>
      <c r="AG162" s="62"/>
    </row>
    <row r="163" spans="2:33" ht="15.6" x14ac:dyDescent="0.3">
      <c r="B163" s="93"/>
      <c r="C163" s="94"/>
      <c r="D163" s="94"/>
      <c r="E163" s="94"/>
      <c r="F163" s="96"/>
      <c r="G163" s="96"/>
      <c r="H163" s="96"/>
      <c r="I163" s="62"/>
      <c r="J163" s="62"/>
      <c r="K163" s="62"/>
      <c r="L163" s="62"/>
      <c r="M163" s="62"/>
      <c r="N163" s="62"/>
      <c r="O163" s="62"/>
      <c r="P163" s="62"/>
      <c r="Q163" s="62"/>
      <c r="R163" s="62"/>
      <c r="S163" s="62"/>
      <c r="T163" s="62"/>
      <c r="U163" s="62"/>
      <c r="V163" s="62"/>
      <c r="W163" s="62"/>
      <c r="X163" s="62"/>
      <c r="Y163" s="62"/>
      <c r="Z163" s="62"/>
      <c r="AA163" s="62"/>
      <c r="AB163" s="62"/>
      <c r="AC163" s="62"/>
      <c r="AD163" s="62"/>
      <c r="AE163" s="62"/>
      <c r="AF163" s="62"/>
      <c r="AG163" s="62"/>
    </row>
    <row r="164" spans="2:33" ht="15.6" x14ac:dyDescent="0.3">
      <c r="B164" s="93"/>
      <c r="C164" s="94"/>
      <c r="D164" s="94"/>
      <c r="E164" s="94"/>
      <c r="F164" s="96"/>
      <c r="G164" s="96"/>
      <c r="H164" s="96"/>
      <c r="I164" s="62"/>
      <c r="J164" s="62"/>
      <c r="K164" s="62"/>
      <c r="L164" s="62"/>
      <c r="M164" s="62"/>
      <c r="N164" s="62"/>
      <c r="O164" s="62"/>
      <c r="P164" s="62"/>
      <c r="Q164" s="62"/>
      <c r="R164" s="62"/>
      <c r="S164" s="62"/>
      <c r="T164" s="62"/>
      <c r="U164" s="62"/>
      <c r="V164" s="62"/>
      <c r="W164" s="62"/>
      <c r="X164" s="62"/>
      <c r="Y164" s="62"/>
      <c r="Z164" s="62"/>
      <c r="AA164" s="62"/>
      <c r="AB164" s="62"/>
      <c r="AC164" s="62"/>
      <c r="AD164" s="62"/>
      <c r="AE164" s="62"/>
      <c r="AF164" s="62"/>
      <c r="AG164" s="62"/>
    </row>
    <row r="165" spans="2:33" ht="15.6" x14ac:dyDescent="0.3">
      <c r="B165" s="93"/>
      <c r="C165" s="94"/>
      <c r="D165" s="94"/>
      <c r="E165" s="94"/>
      <c r="F165" s="96"/>
      <c r="G165" s="96"/>
      <c r="H165" s="96"/>
      <c r="I165" s="62"/>
      <c r="J165" s="62"/>
      <c r="K165" s="62"/>
      <c r="L165" s="62"/>
      <c r="M165" s="62"/>
      <c r="N165" s="62"/>
      <c r="O165" s="62"/>
      <c r="P165" s="62"/>
      <c r="Q165" s="62"/>
      <c r="R165" s="62"/>
      <c r="S165" s="62"/>
      <c r="T165" s="62"/>
      <c r="U165" s="62"/>
      <c r="V165" s="62"/>
      <c r="W165" s="62"/>
      <c r="X165" s="62"/>
      <c r="Y165" s="62"/>
      <c r="Z165" s="62"/>
      <c r="AA165" s="62"/>
      <c r="AB165" s="62"/>
      <c r="AC165" s="62"/>
      <c r="AD165" s="62"/>
      <c r="AE165" s="62"/>
      <c r="AF165" s="62"/>
      <c r="AG165" s="62"/>
    </row>
    <row r="166" spans="2:33" ht="15.6" x14ac:dyDescent="0.3">
      <c r="B166" s="93"/>
      <c r="C166" s="94"/>
      <c r="D166" s="94"/>
      <c r="E166" s="94"/>
      <c r="F166" s="96"/>
      <c r="G166" s="96"/>
      <c r="H166" s="96"/>
      <c r="I166" s="62"/>
      <c r="J166" s="62"/>
      <c r="K166" s="62"/>
      <c r="L166" s="62"/>
      <c r="M166" s="62"/>
      <c r="N166" s="62"/>
      <c r="O166" s="62"/>
      <c r="P166" s="62"/>
      <c r="Q166" s="62"/>
      <c r="R166" s="62"/>
      <c r="S166" s="62"/>
      <c r="T166" s="62"/>
      <c r="U166" s="62"/>
      <c r="V166" s="62"/>
      <c r="W166" s="62"/>
      <c r="X166" s="62"/>
      <c r="Y166" s="62"/>
      <c r="Z166" s="62"/>
      <c r="AA166" s="62"/>
      <c r="AB166" s="62"/>
      <c r="AC166" s="62"/>
      <c r="AD166" s="62"/>
      <c r="AE166" s="62"/>
      <c r="AF166" s="62"/>
      <c r="AG166" s="62"/>
    </row>
    <row r="167" spans="2:33" ht="15.6" x14ac:dyDescent="0.3">
      <c r="B167" s="93"/>
      <c r="C167" s="94"/>
      <c r="D167" s="94"/>
      <c r="E167" s="94"/>
      <c r="F167" s="96"/>
      <c r="G167" s="96"/>
      <c r="H167" s="96"/>
      <c r="I167" s="62"/>
      <c r="J167" s="62"/>
      <c r="K167" s="62"/>
      <c r="L167" s="62"/>
      <c r="M167" s="62"/>
      <c r="N167" s="62"/>
      <c r="O167" s="62"/>
      <c r="P167" s="62"/>
      <c r="Q167" s="62"/>
      <c r="R167" s="62"/>
      <c r="S167" s="62"/>
      <c r="T167" s="62"/>
      <c r="U167" s="62"/>
      <c r="V167" s="62"/>
      <c r="W167" s="62"/>
      <c r="X167" s="62"/>
      <c r="Y167" s="62"/>
      <c r="Z167" s="62"/>
      <c r="AA167" s="62"/>
      <c r="AB167" s="62"/>
      <c r="AC167" s="62"/>
      <c r="AD167" s="62"/>
      <c r="AE167" s="62"/>
      <c r="AF167" s="62"/>
      <c r="AG167" s="62"/>
    </row>
    <row r="168" spans="2:33" ht="15.6" x14ac:dyDescent="0.3">
      <c r="B168" s="93"/>
      <c r="C168" s="94"/>
      <c r="D168" s="94"/>
      <c r="E168" s="94"/>
      <c r="F168" s="96"/>
      <c r="G168" s="96"/>
      <c r="H168" s="96"/>
      <c r="I168" s="62"/>
      <c r="J168" s="62"/>
      <c r="K168" s="62"/>
      <c r="L168" s="62"/>
      <c r="M168" s="62"/>
      <c r="N168" s="62"/>
      <c r="O168" s="62"/>
      <c r="P168" s="62"/>
      <c r="Q168" s="62"/>
      <c r="R168" s="62"/>
      <c r="S168" s="62"/>
      <c r="T168" s="62"/>
      <c r="U168" s="62"/>
      <c r="V168" s="62"/>
      <c r="W168" s="62"/>
      <c r="X168" s="62"/>
      <c r="Y168" s="62"/>
      <c r="Z168" s="62"/>
      <c r="AA168" s="62"/>
      <c r="AB168" s="62"/>
      <c r="AC168" s="62"/>
      <c r="AD168" s="62"/>
      <c r="AE168" s="62"/>
      <c r="AF168" s="62"/>
      <c r="AG168" s="62"/>
    </row>
    <row r="169" spans="2:33" ht="15.6" x14ac:dyDescent="0.3">
      <c r="B169" s="93"/>
      <c r="C169" s="94"/>
      <c r="D169" s="94"/>
      <c r="E169" s="94"/>
      <c r="F169" s="96"/>
      <c r="G169" s="96"/>
      <c r="H169" s="96"/>
      <c r="I169" s="62"/>
      <c r="J169" s="62"/>
      <c r="K169" s="62"/>
      <c r="L169" s="62"/>
      <c r="M169" s="62"/>
      <c r="N169" s="62"/>
      <c r="O169" s="62"/>
      <c r="P169" s="62"/>
      <c r="Q169" s="62"/>
      <c r="R169" s="62"/>
      <c r="S169" s="62"/>
      <c r="T169" s="62"/>
      <c r="U169" s="62"/>
      <c r="V169" s="62"/>
      <c r="W169" s="62"/>
      <c r="X169" s="62"/>
      <c r="Y169" s="62"/>
      <c r="Z169" s="62"/>
      <c r="AA169" s="62"/>
      <c r="AB169" s="62"/>
      <c r="AC169" s="62"/>
      <c r="AD169" s="62"/>
      <c r="AE169" s="62"/>
      <c r="AF169" s="62"/>
      <c r="AG169" s="62"/>
    </row>
    <row r="170" spans="2:33" ht="15.6" x14ac:dyDescent="0.3">
      <c r="B170" s="93"/>
      <c r="C170" s="94"/>
      <c r="D170" s="94"/>
      <c r="E170" s="94"/>
      <c r="F170" s="96"/>
      <c r="G170" s="96"/>
      <c r="H170" s="96"/>
      <c r="I170" s="62"/>
      <c r="J170" s="62"/>
      <c r="K170" s="62"/>
      <c r="L170" s="62"/>
      <c r="M170" s="62"/>
      <c r="N170" s="62"/>
      <c r="O170" s="62"/>
      <c r="P170" s="62"/>
      <c r="Q170" s="62"/>
      <c r="R170" s="62"/>
      <c r="S170" s="62"/>
      <c r="T170" s="62"/>
      <c r="U170" s="62"/>
      <c r="V170" s="62"/>
      <c r="W170" s="62"/>
      <c r="X170" s="62"/>
      <c r="Y170" s="62"/>
      <c r="Z170" s="62"/>
      <c r="AA170" s="62"/>
      <c r="AB170" s="62"/>
      <c r="AC170" s="62"/>
      <c r="AD170" s="62"/>
      <c r="AE170" s="62"/>
      <c r="AF170" s="62"/>
      <c r="AG170" s="62"/>
    </row>
    <row r="171" spans="2:33" ht="15.6" x14ac:dyDescent="0.3">
      <c r="B171" s="93"/>
      <c r="C171" s="94"/>
      <c r="D171" s="94"/>
      <c r="E171" s="94"/>
      <c r="F171" s="96"/>
      <c r="G171" s="96"/>
      <c r="H171" s="96"/>
      <c r="I171" s="62"/>
      <c r="J171" s="62"/>
      <c r="K171" s="62"/>
      <c r="L171" s="62"/>
      <c r="M171" s="62"/>
      <c r="N171" s="62"/>
      <c r="O171" s="62"/>
      <c r="P171" s="62"/>
      <c r="Q171" s="62"/>
      <c r="R171" s="62"/>
      <c r="S171" s="62"/>
      <c r="T171" s="62"/>
      <c r="U171" s="62"/>
      <c r="V171" s="62"/>
      <c r="W171" s="62"/>
      <c r="X171" s="62"/>
      <c r="Y171" s="62"/>
      <c r="Z171" s="62"/>
      <c r="AA171" s="62"/>
      <c r="AB171" s="62"/>
      <c r="AC171" s="62"/>
      <c r="AD171" s="62"/>
      <c r="AE171" s="62"/>
      <c r="AF171" s="62"/>
      <c r="AG171" s="62"/>
    </row>
    <row r="172" spans="2:33" ht="15.6" x14ac:dyDescent="0.3">
      <c r="B172" s="93"/>
      <c r="C172" s="94"/>
      <c r="D172" s="94"/>
      <c r="E172" s="94"/>
      <c r="F172" s="96"/>
      <c r="G172" s="96"/>
      <c r="H172" s="96"/>
      <c r="I172" s="62"/>
      <c r="J172" s="62"/>
      <c r="K172" s="62"/>
      <c r="L172" s="62"/>
      <c r="M172" s="62"/>
      <c r="N172" s="62"/>
      <c r="O172" s="62"/>
      <c r="P172" s="62"/>
      <c r="Q172" s="62"/>
      <c r="R172" s="62"/>
      <c r="S172" s="62"/>
      <c r="T172" s="62"/>
      <c r="U172" s="62"/>
      <c r="V172" s="62"/>
      <c r="W172" s="62"/>
      <c r="X172" s="62"/>
      <c r="Y172" s="62"/>
      <c r="Z172" s="62"/>
      <c r="AA172" s="62"/>
      <c r="AB172" s="62"/>
      <c r="AC172" s="62"/>
      <c r="AD172" s="62"/>
      <c r="AE172" s="62"/>
      <c r="AF172" s="62"/>
      <c r="AG172" s="62"/>
    </row>
    <row r="173" spans="2:33" ht="15.6" x14ac:dyDescent="0.3">
      <c r="B173" s="93"/>
      <c r="C173" s="94"/>
      <c r="D173" s="94"/>
      <c r="E173" s="94"/>
      <c r="F173" s="96"/>
      <c r="G173" s="96"/>
      <c r="H173" s="96"/>
      <c r="I173" s="62"/>
      <c r="J173" s="62"/>
      <c r="K173" s="62"/>
      <c r="L173" s="62"/>
      <c r="M173" s="62"/>
      <c r="N173" s="62"/>
      <c r="O173" s="62"/>
      <c r="P173" s="62"/>
      <c r="Q173" s="62"/>
      <c r="R173" s="62"/>
      <c r="S173" s="62"/>
      <c r="T173" s="62"/>
      <c r="U173" s="62"/>
      <c r="V173" s="62"/>
      <c r="W173" s="62"/>
      <c r="X173" s="62"/>
      <c r="Y173" s="62"/>
      <c r="Z173" s="62"/>
      <c r="AA173" s="62"/>
      <c r="AB173" s="62"/>
      <c r="AC173" s="62"/>
      <c r="AD173" s="62"/>
      <c r="AE173" s="62"/>
      <c r="AF173" s="62"/>
      <c r="AG173" s="62"/>
    </row>
    <row r="174" spans="2:33" ht="15.6" x14ac:dyDescent="0.3">
      <c r="B174" s="93"/>
      <c r="C174" s="94"/>
      <c r="D174" s="94"/>
      <c r="E174" s="94"/>
      <c r="F174" s="96"/>
      <c r="G174" s="96"/>
      <c r="H174" s="96"/>
      <c r="I174" s="62"/>
      <c r="J174" s="62"/>
      <c r="K174" s="62"/>
      <c r="L174" s="62"/>
      <c r="M174" s="62"/>
      <c r="N174" s="62"/>
      <c r="O174" s="62"/>
      <c r="P174" s="62"/>
      <c r="Q174" s="62"/>
      <c r="R174" s="62"/>
      <c r="S174" s="62"/>
      <c r="T174" s="62"/>
      <c r="U174" s="62"/>
      <c r="V174" s="62"/>
      <c r="W174" s="62"/>
      <c r="X174" s="62"/>
      <c r="Y174" s="62"/>
      <c r="Z174" s="62"/>
      <c r="AA174" s="62"/>
      <c r="AB174" s="62"/>
      <c r="AC174" s="62"/>
      <c r="AD174" s="62"/>
      <c r="AE174" s="62"/>
      <c r="AF174" s="62"/>
      <c r="AG174" s="62"/>
    </row>
    <row r="175" spans="2:33" ht="15.6" x14ac:dyDescent="0.3">
      <c r="B175" s="93"/>
      <c r="C175" s="94"/>
      <c r="D175" s="94"/>
      <c r="E175" s="94"/>
      <c r="F175" s="96"/>
      <c r="G175" s="96"/>
      <c r="H175" s="96"/>
      <c r="I175" s="62"/>
      <c r="J175" s="62"/>
      <c r="K175" s="62"/>
      <c r="L175" s="62"/>
      <c r="M175" s="62"/>
      <c r="N175" s="62"/>
      <c r="O175" s="62"/>
      <c r="P175" s="62"/>
      <c r="Q175" s="62"/>
      <c r="R175" s="62"/>
      <c r="S175" s="62"/>
      <c r="T175" s="62"/>
      <c r="U175" s="62"/>
      <c r="V175" s="62"/>
      <c r="W175" s="62"/>
      <c r="X175" s="62"/>
      <c r="Y175" s="62"/>
      <c r="Z175" s="62"/>
      <c r="AA175" s="62"/>
      <c r="AB175" s="62"/>
      <c r="AC175" s="62"/>
      <c r="AD175" s="62"/>
      <c r="AE175" s="62"/>
      <c r="AF175" s="62"/>
      <c r="AG175" s="62"/>
    </row>
    <row r="176" spans="2:33" ht="15.6" x14ac:dyDescent="0.3">
      <c r="B176" s="93"/>
      <c r="C176" s="94"/>
      <c r="D176" s="94"/>
      <c r="E176" s="94"/>
      <c r="F176" s="96"/>
      <c r="G176" s="96"/>
      <c r="H176" s="96"/>
      <c r="I176" s="62"/>
      <c r="J176" s="62"/>
      <c r="K176" s="62"/>
      <c r="L176" s="62"/>
      <c r="M176" s="62"/>
      <c r="N176" s="62"/>
      <c r="O176" s="62"/>
      <c r="P176" s="62"/>
      <c r="Q176" s="62"/>
      <c r="R176" s="62"/>
      <c r="S176" s="62"/>
      <c r="T176" s="62"/>
      <c r="U176" s="62"/>
      <c r="V176" s="62"/>
      <c r="W176" s="62"/>
      <c r="X176" s="62"/>
      <c r="Y176" s="62"/>
      <c r="Z176" s="62"/>
      <c r="AA176" s="62"/>
      <c r="AB176" s="62"/>
      <c r="AC176" s="62"/>
      <c r="AD176" s="62"/>
      <c r="AE176" s="62"/>
      <c r="AF176" s="62"/>
      <c r="AG176" s="62"/>
    </row>
    <row r="177" spans="2:33" ht="15.6" x14ac:dyDescent="0.3">
      <c r="B177" s="93"/>
      <c r="C177" s="94"/>
      <c r="D177" s="94"/>
      <c r="E177" s="94"/>
      <c r="F177" s="96"/>
      <c r="G177" s="96"/>
      <c r="H177" s="96"/>
      <c r="I177" s="62"/>
      <c r="J177" s="62"/>
      <c r="K177" s="62"/>
      <c r="L177" s="62"/>
      <c r="M177" s="62"/>
      <c r="N177" s="62"/>
      <c r="O177" s="62"/>
      <c r="P177" s="62"/>
      <c r="Q177" s="62"/>
      <c r="R177" s="62"/>
      <c r="S177" s="62"/>
      <c r="T177" s="62"/>
      <c r="U177" s="62"/>
      <c r="V177" s="62"/>
      <c r="W177" s="62"/>
      <c r="X177" s="62"/>
      <c r="Y177" s="62"/>
      <c r="Z177" s="62"/>
      <c r="AA177" s="62"/>
      <c r="AB177" s="62"/>
      <c r="AC177" s="62"/>
      <c r="AD177" s="62"/>
      <c r="AE177" s="62"/>
      <c r="AF177" s="62"/>
      <c r="AG177" s="62"/>
    </row>
    <row r="178" spans="2:33" ht="15.6" x14ac:dyDescent="0.3">
      <c r="B178" s="93"/>
      <c r="C178" s="94"/>
      <c r="D178" s="94"/>
      <c r="E178" s="94"/>
      <c r="F178" s="96"/>
      <c r="G178" s="96"/>
      <c r="H178" s="96"/>
      <c r="I178" s="62"/>
      <c r="J178" s="62"/>
      <c r="K178" s="62"/>
      <c r="L178" s="62"/>
      <c r="M178" s="62"/>
      <c r="N178" s="62"/>
      <c r="O178" s="62"/>
      <c r="P178" s="62"/>
      <c r="Q178" s="62"/>
      <c r="R178" s="62"/>
      <c r="S178" s="62"/>
      <c r="T178" s="62"/>
      <c r="U178" s="62"/>
      <c r="V178" s="62"/>
      <c r="W178" s="62"/>
      <c r="X178" s="62"/>
      <c r="Y178" s="62"/>
      <c r="Z178" s="62"/>
      <c r="AA178" s="62"/>
      <c r="AB178" s="62"/>
      <c r="AC178" s="62"/>
      <c r="AD178" s="62"/>
      <c r="AE178" s="62"/>
      <c r="AF178" s="62"/>
      <c r="AG178" s="62"/>
    </row>
    <row r="179" spans="2:33" ht="15.6" x14ac:dyDescent="0.3">
      <c r="B179" s="93"/>
      <c r="C179" s="94"/>
      <c r="D179" s="94"/>
      <c r="E179" s="94"/>
      <c r="F179" s="96"/>
      <c r="G179" s="96"/>
      <c r="H179" s="96"/>
      <c r="I179" s="62"/>
      <c r="J179" s="62"/>
      <c r="K179" s="62"/>
      <c r="L179" s="62"/>
      <c r="M179" s="62"/>
      <c r="N179" s="62"/>
      <c r="O179" s="62"/>
      <c r="P179" s="62"/>
      <c r="Q179" s="62"/>
      <c r="R179" s="62"/>
      <c r="S179" s="62"/>
      <c r="T179" s="62"/>
      <c r="U179" s="62"/>
      <c r="V179" s="62"/>
      <c r="W179" s="62"/>
      <c r="X179" s="62"/>
      <c r="Y179" s="62"/>
      <c r="Z179" s="62"/>
      <c r="AA179" s="62"/>
      <c r="AB179" s="62"/>
      <c r="AC179" s="62"/>
      <c r="AD179" s="62"/>
      <c r="AE179" s="62"/>
      <c r="AF179" s="62"/>
      <c r="AG179" s="62"/>
    </row>
    <row r="180" spans="2:33" ht="15.6" x14ac:dyDescent="0.3">
      <c r="B180" s="93"/>
      <c r="C180" s="94"/>
      <c r="D180" s="94"/>
      <c r="E180" s="94"/>
      <c r="F180" s="96"/>
      <c r="G180" s="96"/>
      <c r="H180" s="96"/>
      <c r="I180" s="62"/>
      <c r="J180" s="62"/>
      <c r="K180" s="62"/>
      <c r="L180" s="62"/>
      <c r="M180" s="62"/>
      <c r="N180" s="62"/>
      <c r="O180" s="62"/>
      <c r="P180" s="62"/>
      <c r="Q180" s="62"/>
      <c r="R180" s="62"/>
      <c r="S180" s="62"/>
      <c r="T180" s="62"/>
      <c r="U180" s="62"/>
      <c r="V180" s="62"/>
      <c r="W180" s="62"/>
      <c r="X180" s="62"/>
      <c r="Y180" s="62"/>
      <c r="Z180" s="62"/>
      <c r="AA180" s="62"/>
      <c r="AB180" s="62"/>
      <c r="AC180" s="62"/>
      <c r="AD180" s="62"/>
      <c r="AE180" s="62"/>
      <c r="AF180" s="62"/>
      <c r="AG180" s="62"/>
    </row>
    <row r="181" spans="2:33" ht="15.6" x14ac:dyDescent="0.3">
      <c r="B181" s="93"/>
      <c r="C181" s="94"/>
      <c r="D181" s="94"/>
      <c r="E181" s="94"/>
      <c r="F181" s="96"/>
      <c r="G181" s="96"/>
      <c r="H181" s="96"/>
      <c r="I181" s="62"/>
      <c r="J181" s="62"/>
      <c r="K181" s="62"/>
      <c r="L181" s="62"/>
      <c r="M181" s="62"/>
      <c r="N181" s="62"/>
      <c r="O181" s="62"/>
      <c r="P181" s="62"/>
      <c r="Q181" s="62"/>
      <c r="R181" s="62"/>
      <c r="S181" s="62"/>
      <c r="T181" s="62"/>
      <c r="U181" s="62"/>
      <c r="V181" s="62"/>
      <c r="W181" s="62"/>
      <c r="X181" s="62"/>
      <c r="Y181" s="62"/>
      <c r="Z181" s="62"/>
      <c r="AA181" s="62"/>
      <c r="AB181" s="62"/>
      <c r="AC181" s="62"/>
      <c r="AD181" s="62"/>
      <c r="AE181" s="62"/>
      <c r="AF181" s="62"/>
      <c r="AG181" s="62"/>
    </row>
    <row r="182" spans="2:33" ht="15.6" x14ac:dyDescent="0.3">
      <c r="B182" s="93"/>
      <c r="C182" s="94"/>
      <c r="D182" s="94"/>
      <c r="E182" s="94"/>
      <c r="F182" s="96"/>
      <c r="G182" s="96"/>
      <c r="H182" s="96"/>
      <c r="I182" s="62"/>
      <c r="J182" s="62"/>
      <c r="K182" s="62"/>
      <c r="L182" s="62"/>
      <c r="M182" s="62"/>
      <c r="N182" s="62"/>
      <c r="O182" s="62"/>
      <c r="P182" s="62"/>
      <c r="Q182" s="62"/>
      <c r="R182" s="62"/>
      <c r="S182" s="62"/>
      <c r="T182" s="62"/>
      <c r="U182" s="62"/>
      <c r="V182" s="62"/>
      <c r="W182" s="62"/>
      <c r="X182" s="62"/>
      <c r="Y182" s="62"/>
      <c r="Z182" s="62"/>
      <c r="AA182" s="62"/>
      <c r="AB182" s="62"/>
      <c r="AC182" s="62"/>
      <c r="AD182" s="62"/>
      <c r="AE182" s="62"/>
      <c r="AF182" s="62"/>
      <c r="AG182" s="62"/>
    </row>
    <row r="183" spans="2:33" ht="15.6" x14ac:dyDescent="0.3">
      <c r="B183" s="93"/>
      <c r="C183" s="94"/>
      <c r="D183" s="94"/>
      <c r="E183" s="94"/>
      <c r="F183" s="96"/>
      <c r="G183" s="96"/>
      <c r="H183" s="96"/>
      <c r="I183" s="62"/>
      <c r="J183" s="62"/>
      <c r="K183" s="62"/>
      <c r="L183" s="62"/>
      <c r="M183" s="62"/>
      <c r="N183" s="62"/>
      <c r="O183" s="62"/>
      <c r="P183" s="62"/>
      <c r="Q183" s="62"/>
      <c r="R183" s="62"/>
      <c r="S183" s="62"/>
      <c r="T183" s="62"/>
      <c r="U183" s="62"/>
      <c r="V183" s="62"/>
      <c r="W183" s="62"/>
      <c r="X183" s="62"/>
      <c r="Y183" s="62"/>
      <c r="Z183" s="62"/>
      <c r="AA183" s="62"/>
      <c r="AB183" s="62"/>
      <c r="AC183" s="62"/>
      <c r="AD183" s="62"/>
      <c r="AE183" s="62"/>
      <c r="AF183" s="62"/>
      <c r="AG183" s="62"/>
    </row>
    <row r="184" spans="2:33" ht="15.6" x14ac:dyDescent="0.3">
      <c r="B184" s="93"/>
      <c r="C184" s="94"/>
      <c r="D184" s="94"/>
      <c r="E184" s="94"/>
      <c r="F184" s="96"/>
      <c r="G184" s="96"/>
      <c r="H184" s="96"/>
      <c r="I184" s="62"/>
      <c r="J184" s="62"/>
      <c r="K184" s="62"/>
      <c r="L184" s="62"/>
      <c r="M184" s="62"/>
      <c r="N184" s="62"/>
      <c r="O184" s="62"/>
      <c r="P184" s="62"/>
      <c r="Q184" s="62"/>
      <c r="R184" s="62"/>
      <c r="S184" s="62"/>
      <c r="T184" s="62"/>
      <c r="U184" s="62"/>
      <c r="V184" s="62"/>
      <c r="W184" s="62"/>
      <c r="X184" s="62"/>
      <c r="Y184" s="62"/>
      <c r="Z184" s="62"/>
      <c r="AA184" s="62"/>
      <c r="AB184" s="62"/>
      <c r="AC184" s="62"/>
      <c r="AD184" s="62"/>
      <c r="AE184" s="62"/>
      <c r="AF184" s="62"/>
      <c r="AG184" s="62"/>
    </row>
    <row r="185" spans="2:33" ht="15.6" x14ac:dyDescent="0.3">
      <c r="B185" s="93"/>
      <c r="C185" s="94"/>
      <c r="D185" s="94"/>
      <c r="E185" s="94"/>
      <c r="F185" s="96"/>
      <c r="G185" s="96"/>
      <c r="H185" s="96"/>
      <c r="I185" s="62"/>
      <c r="J185" s="62"/>
      <c r="K185" s="62"/>
      <c r="L185" s="62"/>
      <c r="M185" s="62"/>
      <c r="N185" s="62"/>
      <c r="O185" s="62"/>
      <c r="P185" s="62"/>
      <c r="Q185" s="62"/>
      <c r="R185" s="62"/>
      <c r="S185" s="62"/>
      <c r="T185" s="62"/>
      <c r="U185" s="62"/>
      <c r="V185" s="62"/>
      <c r="W185" s="62"/>
      <c r="X185" s="62"/>
      <c r="Y185" s="62"/>
      <c r="Z185" s="62"/>
      <c r="AA185" s="62"/>
      <c r="AB185" s="62"/>
      <c r="AC185" s="62"/>
      <c r="AD185" s="62"/>
      <c r="AE185" s="62"/>
      <c r="AF185" s="62"/>
      <c r="AG185" s="62"/>
    </row>
    <row r="186" spans="2:33" ht="15.6" x14ac:dyDescent="0.3">
      <c r="B186" s="93"/>
      <c r="C186" s="94"/>
      <c r="D186" s="94"/>
      <c r="E186" s="94"/>
      <c r="F186" s="96"/>
      <c r="G186" s="96"/>
      <c r="H186" s="96"/>
      <c r="I186" s="62"/>
      <c r="J186" s="62"/>
      <c r="K186" s="62"/>
      <c r="L186" s="62"/>
      <c r="M186" s="62"/>
      <c r="N186" s="62"/>
      <c r="O186" s="62"/>
      <c r="P186" s="62"/>
      <c r="Q186" s="62"/>
      <c r="R186" s="62"/>
      <c r="S186" s="62"/>
      <c r="T186" s="62"/>
      <c r="U186" s="62"/>
      <c r="V186" s="62"/>
      <c r="W186" s="62"/>
      <c r="X186" s="62"/>
      <c r="Y186" s="62"/>
      <c r="Z186" s="62"/>
      <c r="AA186" s="62"/>
      <c r="AB186" s="62"/>
      <c r="AC186" s="62"/>
      <c r="AD186" s="62"/>
      <c r="AE186" s="62"/>
      <c r="AF186" s="62"/>
      <c r="AG186" s="62"/>
    </row>
    <row r="187" spans="2:33" ht="15.6" x14ac:dyDescent="0.3">
      <c r="B187" s="93"/>
      <c r="C187" s="94"/>
      <c r="D187" s="94"/>
      <c r="E187" s="94"/>
      <c r="F187" s="96"/>
      <c r="G187" s="96"/>
      <c r="H187" s="96"/>
      <c r="I187" s="62"/>
      <c r="J187" s="62"/>
      <c r="K187" s="62"/>
      <c r="L187" s="62"/>
      <c r="M187" s="62"/>
      <c r="N187" s="62"/>
      <c r="O187" s="62"/>
      <c r="P187" s="62"/>
      <c r="Q187" s="62"/>
      <c r="R187" s="62"/>
      <c r="S187" s="62"/>
      <c r="T187" s="62"/>
      <c r="U187" s="62"/>
      <c r="V187" s="62"/>
      <c r="W187" s="62"/>
      <c r="X187" s="62"/>
      <c r="Y187" s="62"/>
      <c r="Z187" s="62"/>
      <c r="AA187" s="62"/>
      <c r="AB187" s="62"/>
      <c r="AC187" s="62"/>
      <c r="AD187" s="62"/>
      <c r="AE187" s="62"/>
      <c r="AF187" s="62"/>
      <c r="AG187" s="62"/>
    </row>
    <row r="188" spans="2:33" ht="15.6" x14ac:dyDescent="0.3">
      <c r="B188" s="93"/>
      <c r="C188" s="94"/>
      <c r="D188" s="94"/>
      <c r="E188" s="94"/>
      <c r="F188" s="96"/>
      <c r="G188" s="96"/>
      <c r="H188" s="96"/>
      <c r="I188" s="62"/>
      <c r="J188" s="62"/>
      <c r="K188" s="62"/>
      <c r="L188" s="62"/>
      <c r="M188" s="62"/>
      <c r="N188" s="62"/>
      <c r="O188" s="62"/>
      <c r="P188" s="62"/>
      <c r="Q188" s="62"/>
      <c r="R188" s="62"/>
      <c r="S188" s="62"/>
      <c r="T188" s="62"/>
      <c r="U188" s="62"/>
      <c r="V188" s="62"/>
      <c r="W188" s="62"/>
      <c r="X188" s="62"/>
      <c r="Y188" s="62"/>
      <c r="Z188" s="62"/>
      <c r="AA188" s="62"/>
      <c r="AB188" s="62"/>
      <c r="AC188" s="62"/>
      <c r="AD188" s="62"/>
      <c r="AE188" s="62"/>
      <c r="AF188" s="62"/>
      <c r="AG188" s="62"/>
    </row>
    <row r="189" spans="2:33" ht="15.6" x14ac:dyDescent="0.3">
      <c r="B189" s="93"/>
      <c r="C189" s="94"/>
      <c r="D189" s="94"/>
      <c r="E189" s="94"/>
      <c r="F189" s="96"/>
      <c r="G189" s="96"/>
      <c r="H189" s="96"/>
      <c r="I189" s="62"/>
      <c r="J189" s="62"/>
      <c r="K189" s="62"/>
      <c r="L189" s="62"/>
      <c r="M189" s="62"/>
      <c r="N189" s="62"/>
      <c r="O189" s="62"/>
      <c r="P189" s="62"/>
      <c r="Q189" s="62"/>
      <c r="R189" s="62"/>
      <c r="S189" s="62"/>
      <c r="T189" s="62"/>
      <c r="U189" s="62"/>
      <c r="V189" s="62"/>
      <c r="W189" s="62"/>
      <c r="X189" s="62"/>
      <c r="Y189" s="62"/>
      <c r="Z189" s="62"/>
      <c r="AA189" s="62"/>
      <c r="AB189" s="62"/>
      <c r="AC189" s="62"/>
      <c r="AD189" s="62"/>
      <c r="AE189" s="62"/>
      <c r="AF189" s="62"/>
      <c r="AG189" s="62"/>
    </row>
    <row r="190" spans="2:33" ht="15.6" x14ac:dyDescent="0.3">
      <c r="B190" s="93"/>
      <c r="C190" s="94"/>
      <c r="D190" s="94"/>
      <c r="E190" s="94"/>
      <c r="F190" s="96"/>
      <c r="G190" s="96"/>
      <c r="H190" s="96"/>
      <c r="I190" s="62"/>
      <c r="J190" s="62"/>
      <c r="K190" s="62"/>
      <c r="L190" s="62"/>
      <c r="M190" s="62"/>
      <c r="N190" s="62"/>
      <c r="O190" s="62"/>
      <c r="P190" s="62"/>
      <c r="Q190" s="62"/>
      <c r="R190" s="62"/>
      <c r="S190" s="62"/>
      <c r="T190" s="62"/>
      <c r="U190" s="62"/>
      <c r="V190" s="62"/>
      <c r="W190" s="62"/>
      <c r="X190" s="62"/>
      <c r="Y190" s="62"/>
      <c r="Z190" s="62"/>
      <c r="AA190" s="62"/>
      <c r="AB190" s="62"/>
      <c r="AC190" s="62"/>
      <c r="AD190" s="62"/>
      <c r="AE190" s="62"/>
      <c r="AF190" s="62"/>
      <c r="AG190" s="62"/>
    </row>
    <row r="191" spans="2:33" ht="15.6" x14ac:dyDescent="0.3">
      <c r="B191" s="93"/>
      <c r="C191" s="94"/>
      <c r="D191" s="94"/>
      <c r="E191" s="94"/>
      <c r="F191" s="96"/>
      <c r="G191" s="96"/>
      <c r="H191" s="96"/>
      <c r="I191" s="62"/>
      <c r="J191" s="62"/>
      <c r="K191" s="62"/>
      <c r="L191" s="62"/>
      <c r="M191" s="62"/>
      <c r="N191" s="62"/>
      <c r="O191" s="62"/>
      <c r="P191" s="62"/>
      <c r="Q191" s="62"/>
      <c r="R191" s="62"/>
      <c r="S191" s="62"/>
      <c r="T191" s="62"/>
      <c r="U191" s="62"/>
      <c r="V191" s="62"/>
      <c r="W191" s="62"/>
      <c r="X191" s="62"/>
      <c r="Y191" s="62"/>
      <c r="Z191" s="62"/>
      <c r="AA191" s="62"/>
      <c r="AB191" s="62"/>
      <c r="AC191" s="62"/>
      <c r="AD191" s="62"/>
      <c r="AE191" s="62"/>
      <c r="AF191" s="62"/>
      <c r="AG191" s="62"/>
    </row>
    <row r="192" spans="2:33" ht="15.6" x14ac:dyDescent="0.3">
      <c r="B192" s="93"/>
      <c r="C192" s="94"/>
      <c r="D192" s="94"/>
      <c r="E192" s="94"/>
      <c r="F192" s="96"/>
      <c r="G192" s="96"/>
      <c r="H192" s="96"/>
      <c r="I192" s="62"/>
      <c r="J192" s="62"/>
      <c r="K192" s="62"/>
      <c r="L192" s="62"/>
      <c r="M192" s="62"/>
      <c r="N192" s="62"/>
      <c r="O192" s="62"/>
      <c r="P192" s="62"/>
      <c r="Q192" s="62"/>
      <c r="R192" s="62"/>
      <c r="S192" s="62"/>
      <c r="T192" s="62"/>
      <c r="U192" s="62"/>
      <c r="V192" s="62"/>
      <c r="W192" s="62"/>
      <c r="X192" s="62"/>
      <c r="Y192" s="62"/>
      <c r="Z192" s="62"/>
      <c r="AA192" s="62"/>
      <c r="AB192" s="62"/>
      <c r="AC192" s="62"/>
      <c r="AD192" s="62"/>
      <c r="AE192" s="62"/>
      <c r="AF192" s="62"/>
      <c r="AG192" s="62"/>
    </row>
    <row r="193" spans="2:33" ht="15.6" x14ac:dyDescent="0.3">
      <c r="B193" s="93"/>
      <c r="C193" s="94"/>
      <c r="D193" s="94"/>
      <c r="E193" s="94"/>
      <c r="F193" s="96"/>
      <c r="G193" s="96"/>
      <c r="H193" s="96"/>
      <c r="I193" s="62"/>
      <c r="J193" s="62"/>
      <c r="K193" s="62"/>
      <c r="L193" s="62"/>
      <c r="M193" s="62"/>
      <c r="N193" s="62"/>
      <c r="O193" s="62"/>
      <c r="P193" s="62"/>
      <c r="Q193" s="62"/>
      <c r="R193" s="62"/>
      <c r="S193" s="62"/>
      <c r="T193" s="62"/>
      <c r="U193" s="62"/>
      <c r="V193" s="62"/>
      <c r="W193" s="62"/>
      <c r="X193" s="62"/>
      <c r="Y193" s="62"/>
      <c r="Z193" s="62"/>
      <c r="AA193" s="62"/>
      <c r="AB193" s="62"/>
      <c r="AC193" s="62"/>
      <c r="AD193" s="62"/>
      <c r="AE193" s="62"/>
      <c r="AF193" s="62"/>
      <c r="AG193" s="62"/>
    </row>
    <row r="194" spans="2:33" ht="15.6" x14ac:dyDescent="0.3">
      <c r="B194" s="93"/>
      <c r="C194" s="94"/>
      <c r="D194" s="94"/>
      <c r="E194" s="94"/>
      <c r="F194" s="96"/>
      <c r="G194" s="96"/>
      <c r="H194" s="96"/>
      <c r="I194" s="62"/>
      <c r="J194" s="62"/>
      <c r="K194" s="62"/>
      <c r="L194" s="62"/>
      <c r="M194" s="62"/>
      <c r="N194" s="62"/>
      <c r="O194" s="62"/>
      <c r="P194" s="62"/>
      <c r="Q194" s="62"/>
      <c r="R194" s="62"/>
      <c r="S194" s="62"/>
      <c r="T194" s="62"/>
      <c r="U194" s="62"/>
      <c r="V194" s="62"/>
      <c r="W194" s="62"/>
      <c r="X194" s="62"/>
      <c r="Y194" s="62"/>
      <c r="Z194" s="62"/>
      <c r="AA194" s="62"/>
      <c r="AB194" s="62"/>
      <c r="AC194" s="62"/>
      <c r="AD194" s="62"/>
      <c r="AE194" s="62"/>
      <c r="AF194" s="62"/>
      <c r="AG194" s="62"/>
    </row>
    <row r="195" spans="2:33" ht="15.6" x14ac:dyDescent="0.3">
      <c r="B195" s="93"/>
      <c r="C195" s="94"/>
      <c r="D195" s="94"/>
      <c r="E195" s="94"/>
      <c r="F195" s="96"/>
      <c r="G195" s="96"/>
      <c r="H195" s="96"/>
      <c r="I195" s="62"/>
      <c r="J195" s="62"/>
      <c r="K195" s="62"/>
      <c r="L195" s="62"/>
      <c r="M195" s="62"/>
      <c r="N195" s="62"/>
      <c r="O195" s="62"/>
      <c r="P195" s="62"/>
      <c r="Q195" s="62"/>
      <c r="R195" s="62"/>
      <c r="S195" s="62"/>
      <c r="T195" s="62"/>
      <c r="U195" s="62"/>
      <c r="V195" s="62"/>
      <c r="W195" s="62"/>
      <c r="X195" s="62"/>
      <c r="Y195" s="62"/>
      <c r="Z195" s="62"/>
      <c r="AA195" s="62"/>
      <c r="AB195" s="62"/>
      <c r="AC195" s="62"/>
      <c r="AD195" s="62"/>
      <c r="AE195" s="62"/>
      <c r="AF195" s="62"/>
      <c r="AG195" s="62"/>
    </row>
    <row r="196" spans="2:33" ht="15.6" x14ac:dyDescent="0.3">
      <c r="B196" s="93"/>
      <c r="C196" s="94"/>
      <c r="D196" s="94"/>
      <c r="E196" s="94"/>
      <c r="F196" s="96"/>
      <c r="G196" s="96"/>
      <c r="H196" s="96"/>
      <c r="I196" s="62"/>
      <c r="J196" s="62"/>
      <c r="K196" s="62"/>
      <c r="L196" s="62"/>
      <c r="M196" s="62"/>
      <c r="N196" s="62"/>
      <c r="O196" s="62"/>
      <c r="P196" s="62"/>
      <c r="Q196" s="62"/>
      <c r="R196" s="62"/>
      <c r="S196" s="62"/>
      <c r="T196" s="62"/>
      <c r="U196" s="62"/>
      <c r="V196" s="62"/>
      <c r="W196" s="62"/>
      <c r="X196" s="62"/>
      <c r="Y196" s="62"/>
      <c r="Z196" s="62"/>
      <c r="AA196" s="62"/>
      <c r="AB196" s="62"/>
      <c r="AC196" s="62"/>
      <c r="AD196" s="62"/>
      <c r="AE196" s="62"/>
      <c r="AF196" s="62"/>
      <c r="AG196" s="62"/>
    </row>
    <row r="197" spans="2:33" ht="15.6" x14ac:dyDescent="0.3">
      <c r="B197" s="93"/>
      <c r="C197" s="94"/>
      <c r="D197" s="94"/>
      <c r="E197" s="94"/>
      <c r="F197" s="96"/>
      <c r="G197" s="96"/>
      <c r="H197" s="96"/>
      <c r="I197" s="62"/>
      <c r="J197" s="62"/>
      <c r="K197" s="62"/>
      <c r="L197" s="62"/>
      <c r="M197" s="62"/>
      <c r="N197" s="62"/>
      <c r="O197" s="62"/>
      <c r="P197" s="62"/>
      <c r="Q197" s="62"/>
      <c r="R197" s="62"/>
      <c r="S197" s="62"/>
      <c r="T197" s="62"/>
      <c r="U197" s="62"/>
      <c r="V197" s="62"/>
      <c r="W197" s="62"/>
      <c r="X197" s="62"/>
      <c r="Y197" s="62"/>
      <c r="Z197" s="62"/>
      <c r="AA197" s="62"/>
      <c r="AB197" s="62"/>
      <c r="AC197" s="62"/>
      <c r="AD197" s="62"/>
      <c r="AE197" s="62"/>
      <c r="AF197" s="62"/>
      <c r="AG197" s="62"/>
    </row>
    <row r="198" spans="2:33" ht="15.6" x14ac:dyDescent="0.3">
      <c r="B198" s="93"/>
      <c r="C198" s="94"/>
      <c r="D198" s="94"/>
      <c r="E198" s="94"/>
      <c r="F198" s="96"/>
      <c r="G198" s="96"/>
      <c r="H198" s="96"/>
      <c r="I198" s="62"/>
      <c r="J198" s="62"/>
      <c r="K198" s="62"/>
      <c r="L198" s="62"/>
      <c r="M198" s="62"/>
      <c r="N198" s="62"/>
      <c r="O198" s="62"/>
      <c r="P198" s="62"/>
      <c r="Q198" s="62"/>
      <c r="R198" s="62"/>
      <c r="S198" s="62"/>
      <c r="T198" s="62"/>
      <c r="U198" s="62"/>
      <c r="V198" s="62"/>
      <c r="W198" s="62"/>
      <c r="X198" s="62"/>
      <c r="Y198" s="62"/>
      <c r="Z198" s="62"/>
      <c r="AA198" s="62"/>
      <c r="AB198" s="62"/>
      <c r="AC198" s="62"/>
      <c r="AD198" s="62"/>
      <c r="AE198" s="62"/>
      <c r="AF198" s="62"/>
      <c r="AG198" s="62"/>
    </row>
    <row r="199" spans="2:33" ht="15.6" x14ac:dyDescent="0.3">
      <c r="B199" s="93"/>
      <c r="C199" s="94"/>
      <c r="D199" s="94"/>
      <c r="E199" s="94"/>
      <c r="F199" s="96"/>
      <c r="G199" s="96"/>
      <c r="H199" s="96"/>
      <c r="I199" s="62"/>
      <c r="J199" s="62"/>
      <c r="K199" s="62"/>
      <c r="L199" s="62"/>
      <c r="M199" s="62"/>
      <c r="N199" s="62"/>
      <c r="O199" s="62"/>
      <c r="P199" s="62"/>
      <c r="Q199" s="62"/>
      <c r="R199" s="62"/>
      <c r="S199" s="62"/>
      <c r="T199" s="62"/>
      <c r="U199" s="62"/>
      <c r="V199" s="62"/>
      <c r="W199" s="62"/>
      <c r="X199" s="62"/>
      <c r="Y199" s="62"/>
      <c r="Z199" s="62"/>
      <c r="AA199" s="62"/>
      <c r="AB199" s="62"/>
      <c r="AC199" s="62"/>
      <c r="AD199" s="62"/>
      <c r="AE199" s="62"/>
      <c r="AF199" s="62"/>
      <c r="AG199" s="62"/>
    </row>
    <row r="200" spans="2:33" ht="15.6" x14ac:dyDescent="0.3">
      <c r="B200" s="93"/>
      <c r="C200" s="94"/>
      <c r="D200" s="94"/>
      <c r="E200" s="94"/>
      <c r="F200" s="96"/>
      <c r="G200" s="96"/>
      <c r="H200" s="96"/>
      <c r="I200" s="62"/>
      <c r="J200" s="62"/>
      <c r="K200" s="62"/>
      <c r="L200" s="62"/>
      <c r="M200" s="62"/>
      <c r="N200" s="62"/>
      <c r="O200" s="62"/>
      <c r="P200" s="62"/>
      <c r="Q200" s="62"/>
      <c r="R200" s="62"/>
      <c r="S200" s="62"/>
      <c r="T200" s="62"/>
      <c r="U200" s="62"/>
      <c r="V200" s="62"/>
      <c r="W200" s="62"/>
      <c r="X200" s="62"/>
      <c r="Y200" s="62"/>
      <c r="Z200" s="62"/>
      <c r="AA200" s="62"/>
      <c r="AB200" s="62"/>
      <c r="AC200" s="62"/>
      <c r="AD200" s="62"/>
      <c r="AE200" s="62"/>
      <c r="AF200" s="62"/>
      <c r="AG200" s="62"/>
    </row>
    <row r="201" spans="2:33" ht="15.6" x14ac:dyDescent="0.3">
      <c r="B201" s="93"/>
      <c r="C201" s="94"/>
      <c r="D201" s="94"/>
      <c r="E201" s="94"/>
      <c r="F201" s="96"/>
      <c r="G201" s="96"/>
      <c r="H201" s="96"/>
      <c r="I201" s="62"/>
      <c r="J201" s="62"/>
      <c r="K201" s="62"/>
      <c r="L201" s="62"/>
      <c r="M201" s="62"/>
      <c r="N201" s="62"/>
      <c r="O201" s="62"/>
      <c r="P201" s="62"/>
      <c r="Q201" s="62"/>
      <c r="R201" s="62"/>
      <c r="S201" s="62"/>
      <c r="T201" s="62"/>
      <c r="U201" s="62"/>
      <c r="V201" s="62"/>
      <c r="W201" s="62"/>
      <c r="X201" s="62"/>
      <c r="Y201" s="62"/>
      <c r="Z201" s="62"/>
      <c r="AA201" s="62"/>
      <c r="AB201" s="62"/>
      <c r="AC201" s="62"/>
      <c r="AD201" s="62"/>
      <c r="AE201" s="62"/>
      <c r="AF201" s="62"/>
      <c r="AG201" s="62"/>
    </row>
    <row r="202" spans="2:33" ht="15.6" x14ac:dyDescent="0.3">
      <c r="B202" s="93"/>
      <c r="C202" s="94"/>
      <c r="D202" s="94"/>
      <c r="E202" s="94"/>
      <c r="F202" s="96"/>
      <c r="G202" s="96"/>
      <c r="H202" s="96"/>
      <c r="I202" s="62"/>
      <c r="J202" s="62"/>
      <c r="K202" s="62"/>
      <c r="L202" s="62"/>
      <c r="M202" s="62"/>
      <c r="N202" s="62"/>
      <c r="O202" s="62"/>
      <c r="P202" s="62"/>
      <c r="Q202" s="62"/>
      <c r="R202" s="62"/>
      <c r="S202" s="62"/>
      <c r="T202" s="62"/>
      <c r="U202" s="62"/>
      <c r="V202" s="62"/>
      <c r="W202" s="62"/>
      <c r="X202" s="62"/>
      <c r="Y202" s="62"/>
      <c r="Z202" s="62"/>
      <c r="AA202" s="62"/>
      <c r="AB202" s="62"/>
      <c r="AC202" s="62"/>
      <c r="AD202" s="62"/>
      <c r="AE202" s="62"/>
      <c r="AF202" s="62"/>
      <c r="AG202" s="62"/>
    </row>
    <row r="203" spans="2:33" ht="15.6" x14ac:dyDescent="0.3">
      <c r="B203" s="93"/>
      <c r="C203" s="94"/>
      <c r="D203" s="94"/>
      <c r="E203" s="94"/>
      <c r="F203" s="96"/>
      <c r="G203" s="96"/>
      <c r="H203" s="96"/>
      <c r="I203" s="62"/>
      <c r="J203" s="62"/>
      <c r="K203" s="62"/>
      <c r="L203" s="62"/>
      <c r="M203" s="62"/>
      <c r="N203" s="62"/>
      <c r="O203" s="62"/>
      <c r="P203" s="62"/>
      <c r="Q203" s="62"/>
      <c r="R203" s="62"/>
      <c r="S203" s="62"/>
      <c r="T203" s="62"/>
      <c r="U203" s="62"/>
      <c r="V203" s="62"/>
      <c r="W203" s="62"/>
      <c r="X203" s="62"/>
      <c r="Y203" s="62"/>
      <c r="Z203" s="62"/>
      <c r="AA203" s="62"/>
      <c r="AB203" s="62"/>
      <c r="AC203" s="62"/>
      <c r="AD203" s="62"/>
      <c r="AE203" s="62"/>
      <c r="AF203" s="62"/>
      <c r="AG203" s="62"/>
    </row>
    <row r="204" spans="2:33" ht="15.6" x14ac:dyDescent="0.3">
      <c r="B204" s="93"/>
      <c r="C204" s="94"/>
      <c r="D204" s="94"/>
      <c r="E204" s="94"/>
      <c r="F204" s="96"/>
      <c r="G204" s="96"/>
      <c r="H204" s="96"/>
      <c r="I204" s="62"/>
      <c r="J204" s="62"/>
      <c r="K204" s="62"/>
      <c r="L204" s="62"/>
      <c r="M204" s="62"/>
      <c r="N204" s="62"/>
      <c r="O204" s="62"/>
      <c r="P204" s="62"/>
      <c r="Q204" s="62"/>
      <c r="R204" s="62"/>
      <c r="S204" s="62"/>
      <c r="T204" s="62"/>
      <c r="U204" s="62"/>
      <c r="V204" s="62"/>
      <c r="W204" s="62"/>
      <c r="X204" s="62"/>
      <c r="Y204" s="62"/>
      <c r="Z204" s="62"/>
      <c r="AA204" s="62"/>
      <c r="AB204" s="62"/>
      <c r="AC204" s="62"/>
      <c r="AD204" s="62"/>
      <c r="AE204" s="62"/>
      <c r="AF204" s="62"/>
      <c r="AG204" s="62"/>
    </row>
    <row r="205" spans="2:33" ht="15.6" x14ac:dyDescent="0.3">
      <c r="B205" s="93"/>
      <c r="C205" s="94"/>
      <c r="D205" s="94"/>
      <c r="E205" s="94"/>
      <c r="F205" s="96"/>
      <c r="G205" s="96"/>
      <c r="H205" s="96"/>
      <c r="I205" s="62"/>
      <c r="J205" s="62"/>
      <c r="K205" s="62"/>
      <c r="L205" s="62"/>
      <c r="M205" s="62"/>
      <c r="N205" s="62"/>
      <c r="O205" s="62"/>
      <c r="P205" s="62"/>
      <c r="Q205" s="62"/>
      <c r="R205" s="62"/>
      <c r="S205" s="62"/>
      <c r="T205" s="62"/>
      <c r="U205" s="62"/>
      <c r="V205" s="62"/>
      <c r="W205" s="62"/>
      <c r="X205" s="62"/>
      <c r="Y205" s="62"/>
      <c r="Z205" s="62"/>
      <c r="AA205" s="62"/>
      <c r="AB205" s="62"/>
      <c r="AC205" s="62"/>
      <c r="AD205" s="62"/>
      <c r="AE205" s="62"/>
      <c r="AF205" s="62"/>
      <c r="AG205" s="62"/>
    </row>
    <row r="206" spans="2:33" ht="15.6" x14ac:dyDescent="0.3">
      <c r="B206" s="93"/>
      <c r="C206" s="94"/>
      <c r="D206" s="94"/>
      <c r="E206" s="94"/>
      <c r="F206" s="96"/>
      <c r="G206" s="96"/>
      <c r="H206" s="96"/>
      <c r="I206" s="62"/>
      <c r="J206" s="62"/>
      <c r="K206" s="62"/>
      <c r="L206" s="62"/>
      <c r="M206" s="62"/>
      <c r="N206" s="62"/>
      <c r="O206" s="62"/>
      <c r="P206" s="62"/>
      <c r="Q206" s="62"/>
      <c r="R206" s="62"/>
      <c r="S206" s="62"/>
      <c r="T206" s="62"/>
      <c r="U206" s="62"/>
      <c r="V206" s="62"/>
      <c r="W206" s="62"/>
      <c r="X206" s="62"/>
      <c r="Y206" s="62"/>
      <c r="Z206" s="62"/>
      <c r="AA206" s="62"/>
      <c r="AB206" s="62"/>
      <c r="AC206" s="62"/>
      <c r="AD206" s="62"/>
      <c r="AE206" s="62"/>
      <c r="AF206" s="62"/>
      <c r="AG206" s="62"/>
    </row>
    <row r="207" spans="2:33" ht="15.6" x14ac:dyDescent="0.3">
      <c r="B207" s="93"/>
      <c r="C207" s="94"/>
      <c r="D207" s="94"/>
      <c r="E207" s="94"/>
      <c r="F207" s="96"/>
      <c r="G207" s="96"/>
      <c r="H207" s="96"/>
      <c r="I207" s="62"/>
      <c r="J207" s="62"/>
      <c r="K207" s="62"/>
      <c r="L207" s="62"/>
      <c r="M207" s="62"/>
      <c r="N207" s="62"/>
      <c r="O207" s="62"/>
      <c r="P207" s="62"/>
      <c r="Q207" s="62"/>
      <c r="R207" s="62"/>
      <c r="S207" s="62"/>
      <c r="T207" s="62"/>
      <c r="U207" s="62"/>
      <c r="V207" s="62"/>
      <c r="W207" s="62"/>
      <c r="X207" s="62"/>
      <c r="Y207" s="62"/>
      <c r="Z207" s="62"/>
      <c r="AA207" s="62"/>
      <c r="AB207" s="62"/>
      <c r="AC207" s="62"/>
      <c r="AD207" s="62"/>
      <c r="AE207" s="62"/>
      <c r="AF207" s="62"/>
      <c r="AG207" s="62"/>
    </row>
    <row r="208" spans="2:33" ht="15.6" x14ac:dyDescent="0.3">
      <c r="B208" s="93"/>
      <c r="C208" s="94"/>
      <c r="D208" s="94"/>
      <c r="E208" s="94"/>
      <c r="F208" s="96"/>
      <c r="G208" s="96"/>
      <c r="H208" s="96"/>
      <c r="I208" s="62"/>
      <c r="J208" s="62"/>
      <c r="K208" s="62"/>
      <c r="L208" s="62"/>
      <c r="M208" s="62"/>
      <c r="N208" s="62"/>
      <c r="O208" s="62"/>
      <c r="P208" s="62"/>
      <c r="Q208" s="62"/>
      <c r="R208" s="62"/>
      <c r="S208" s="62"/>
      <c r="T208" s="62"/>
      <c r="U208" s="62"/>
      <c r="V208" s="62"/>
      <c r="W208" s="62"/>
      <c r="X208" s="62"/>
      <c r="Y208" s="62"/>
      <c r="Z208" s="62"/>
      <c r="AA208" s="62"/>
      <c r="AB208" s="62"/>
      <c r="AC208" s="62"/>
      <c r="AD208" s="62"/>
      <c r="AE208" s="62"/>
      <c r="AF208" s="62"/>
      <c r="AG208" s="62"/>
    </row>
    <row r="209" spans="2:33" ht="15.6" x14ac:dyDescent="0.3">
      <c r="B209" s="93"/>
      <c r="C209" s="94"/>
      <c r="D209" s="94"/>
      <c r="E209" s="94"/>
      <c r="F209" s="96"/>
      <c r="G209" s="96"/>
      <c r="H209" s="96"/>
      <c r="I209" s="62"/>
      <c r="J209" s="62"/>
      <c r="K209" s="62"/>
      <c r="L209" s="62"/>
      <c r="M209" s="62"/>
      <c r="N209" s="62"/>
      <c r="O209" s="62"/>
      <c r="P209" s="62"/>
      <c r="Q209" s="62"/>
      <c r="R209" s="62"/>
      <c r="S209" s="62"/>
      <c r="T209" s="62"/>
      <c r="U209" s="62"/>
      <c r="V209" s="62"/>
      <c r="W209" s="62"/>
      <c r="X209" s="62"/>
      <c r="Y209" s="62"/>
      <c r="Z209" s="62"/>
      <c r="AA209" s="62"/>
      <c r="AB209" s="62"/>
      <c r="AC209" s="62"/>
      <c r="AD209" s="62"/>
      <c r="AE209" s="62"/>
      <c r="AF209" s="62"/>
      <c r="AG209" s="62"/>
    </row>
    <row r="210" spans="2:33" ht="15.6" x14ac:dyDescent="0.3">
      <c r="B210" s="93"/>
      <c r="C210" s="94"/>
      <c r="D210" s="94"/>
      <c r="E210" s="94"/>
      <c r="F210" s="96"/>
      <c r="G210" s="96"/>
      <c r="H210" s="96"/>
      <c r="I210" s="62"/>
      <c r="J210" s="62"/>
      <c r="K210" s="62"/>
      <c r="L210" s="62"/>
      <c r="M210" s="62"/>
      <c r="N210" s="62"/>
      <c r="O210" s="62"/>
      <c r="P210" s="62"/>
      <c r="Q210" s="62"/>
      <c r="R210" s="62"/>
      <c r="S210" s="62"/>
      <c r="T210" s="62"/>
      <c r="U210" s="62"/>
      <c r="V210" s="62"/>
      <c r="W210" s="62"/>
      <c r="X210" s="62"/>
      <c r="Y210" s="62"/>
      <c r="Z210" s="62"/>
      <c r="AA210" s="62"/>
      <c r="AB210" s="62"/>
      <c r="AC210" s="62"/>
      <c r="AD210" s="62"/>
      <c r="AE210" s="62"/>
      <c r="AF210" s="62"/>
      <c r="AG210" s="62"/>
    </row>
    <row r="211" spans="2:33" ht="15.6" x14ac:dyDescent="0.3">
      <c r="B211" s="93"/>
      <c r="C211" s="94"/>
      <c r="D211" s="94"/>
      <c r="E211" s="94"/>
      <c r="F211" s="96"/>
      <c r="G211" s="96"/>
      <c r="H211" s="96"/>
      <c r="I211" s="62"/>
      <c r="J211" s="62"/>
      <c r="K211" s="62"/>
      <c r="L211" s="62"/>
      <c r="M211" s="62"/>
      <c r="N211" s="62"/>
      <c r="O211" s="62"/>
      <c r="P211" s="62"/>
      <c r="Q211" s="62"/>
      <c r="R211" s="62"/>
      <c r="S211" s="62"/>
      <c r="T211" s="62"/>
      <c r="U211" s="62"/>
      <c r="V211" s="62"/>
      <c r="W211" s="62"/>
      <c r="X211" s="62"/>
      <c r="Y211" s="62"/>
      <c r="Z211" s="62"/>
      <c r="AA211" s="62"/>
      <c r="AB211" s="62"/>
      <c r="AC211" s="62"/>
      <c r="AD211" s="62"/>
      <c r="AE211" s="62"/>
      <c r="AF211" s="62"/>
      <c r="AG211" s="62"/>
    </row>
    <row r="212" spans="2:33" ht="15.6" x14ac:dyDescent="0.3">
      <c r="B212" s="93"/>
      <c r="C212" s="94"/>
      <c r="D212" s="94"/>
      <c r="E212" s="94"/>
      <c r="F212" s="96"/>
      <c r="G212" s="96"/>
      <c r="H212" s="96"/>
      <c r="I212" s="62"/>
      <c r="J212" s="62"/>
      <c r="K212" s="62"/>
      <c r="L212" s="62"/>
      <c r="M212" s="62"/>
      <c r="N212" s="62"/>
      <c r="O212" s="62"/>
      <c r="P212" s="62"/>
      <c r="Q212" s="62"/>
      <c r="R212" s="62"/>
      <c r="S212" s="62"/>
      <c r="T212" s="62"/>
      <c r="U212" s="62"/>
      <c r="V212" s="62"/>
      <c r="W212" s="62"/>
      <c r="X212" s="62"/>
      <c r="Y212" s="62"/>
      <c r="Z212" s="62"/>
      <c r="AA212" s="62"/>
      <c r="AB212" s="62"/>
      <c r="AC212" s="62"/>
      <c r="AD212" s="62"/>
      <c r="AE212" s="62"/>
      <c r="AF212" s="62"/>
      <c r="AG212" s="62"/>
    </row>
    <row r="213" spans="2:33" ht="15.6" x14ac:dyDescent="0.3">
      <c r="B213" s="93"/>
      <c r="C213" s="94"/>
      <c r="D213" s="94"/>
      <c r="E213" s="94"/>
      <c r="F213" s="96"/>
      <c r="G213" s="96"/>
      <c r="H213" s="96"/>
      <c r="I213" s="62"/>
      <c r="J213" s="62"/>
      <c r="K213" s="62"/>
      <c r="L213" s="62"/>
      <c r="M213" s="62"/>
      <c r="N213" s="62"/>
      <c r="O213" s="62"/>
      <c r="P213" s="62"/>
      <c r="Q213" s="62"/>
      <c r="R213" s="62"/>
      <c r="S213" s="62"/>
      <c r="T213" s="62"/>
      <c r="U213" s="62"/>
      <c r="V213" s="62"/>
      <c r="W213" s="62"/>
      <c r="X213" s="62"/>
      <c r="Y213" s="62"/>
      <c r="Z213" s="62"/>
      <c r="AA213" s="62"/>
      <c r="AB213" s="62"/>
      <c r="AC213" s="62"/>
      <c r="AD213" s="62"/>
      <c r="AE213" s="62"/>
      <c r="AF213" s="62"/>
      <c r="AG213" s="62"/>
    </row>
    <row r="214" spans="2:33" ht="15.6" x14ac:dyDescent="0.3">
      <c r="B214" s="93"/>
      <c r="C214" s="94"/>
      <c r="D214" s="94"/>
      <c r="E214" s="94"/>
      <c r="F214" s="96"/>
      <c r="G214" s="96"/>
      <c r="H214" s="96"/>
      <c r="I214" s="62"/>
      <c r="J214" s="62"/>
      <c r="K214" s="62"/>
      <c r="L214" s="62"/>
      <c r="M214" s="62"/>
      <c r="N214" s="62"/>
      <c r="O214" s="62"/>
      <c r="P214" s="62"/>
      <c r="Q214" s="62"/>
      <c r="R214" s="62"/>
      <c r="S214" s="62"/>
      <c r="T214" s="62"/>
      <c r="U214" s="62"/>
      <c r="V214" s="62"/>
      <c r="W214" s="62"/>
      <c r="X214" s="62"/>
      <c r="Y214" s="62"/>
      <c r="Z214" s="62"/>
      <c r="AA214" s="62"/>
      <c r="AB214" s="62"/>
      <c r="AC214" s="62"/>
      <c r="AD214" s="62"/>
      <c r="AE214" s="62"/>
      <c r="AF214" s="62"/>
      <c r="AG214" s="62"/>
    </row>
    <row r="215" spans="2:33" ht="15.6" x14ac:dyDescent="0.3">
      <c r="B215" s="93"/>
      <c r="C215" s="94"/>
      <c r="D215" s="94"/>
      <c r="E215" s="94"/>
      <c r="F215" s="96"/>
      <c r="G215" s="96"/>
      <c r="H215" s="96"/>
      <c r="I215" s="62"/>
      <c r="J215" s="62"/>
      <c r="K215" s="62"/>
      <c r="L215" s="62"/>
      <c r="M215" s="62"/>
      <c r="N215" s="62"/>
      <c r="O215" s="62"/>
      <c r="P215" s="62"/>
      <c r="Q215" s="62"/>
      <c r="R215" s="62"/>
      <c r="S215" s="62"/>
      <c r="T215" s="62"/>
      <c r="U215" s="62"/>
      <c r="V215" s="62"/>
      <c r="W215" s="62"/>
      <c r="X215" s="62"/>
      <c r="Y215" s="62"/>
      <c r="Z215" s="62"/>
      <c r="AA215" s="62"/>
      <c r="AB215" s="62"/>
      <c r="AC215" s="62"/>
      <c r="AD215" s="62"/>
      <c r="AE215" s="62"/>
      <c r="AF215" s="62"/>
      <c r="AG215" s="62"/>
    </row>
    <row r="216" spans="2:33" ht="15.6" x14ac:dyDescent="0.3">
      <c r="B216" s="93"/>
      <c r="C216" s="94"/>
      <c r="D216" s="94"/>
      <c r="E216" s="94"/>
      <c r="F216" s="96"/>
      <c r="G216" s="96"/>
      <c r="H216" s="96"/>
      <c r="I216" s="62"/>
      <c r="J216" s="62"/>
      <c r="K216" s="62"/>
      <c r="L216" s="62"/>
      <c r="M216" s="62"/>
      <c r="N216" s="62"/>
      <c r="O216" s="62"/>
      <c r="P216" s="62"/>
      <c r="Q216" s="62"/>
      <c r="R216" s="62"/>
      <c r="S216" s="62"/>
      <c r="T216" s="62"/>
      <c r="U216" s="62"/>
      <c r="V216" s="62"/>
      <c r="W216" s="62"/>
      <c r="X216" s="62"/>
      <c r="Y216" s="62"/>
      <c r="Z216" s="62"/>
      <c r="AA216" s="62"/>
      <c r="AB216" s="62"/>
      <c r="AC216" s="62"/>
      <c r="AD216" s="62"/>
      <c r="AE216" s="62"/>
      <c r="AF216" s="62"/>
      <c r="AG216" s="62"/>
    </row>
    <row r="217" spans="2:33" ht="15.6" x14ac:dyDescent="0.3">
      <c r="B217" s="93"/>
      <c r="C217" s="94"/>
      <c r="D217" s="94"/>
      <c r="E217" s="94"/>
      <c r="F217" s="96"/>
      <c r="G217" s="96"/>
      <c r="H217" s="96"/>
      <c r="I217" s="62"/>
      <c r="J217" s="62"/>
      <c r="K217" s="62"/>
      <c r="L217" s="62"/>
      <c r="M217" s="62"/>
      <c r="N217" s="62"/>
      <c r="O217" s="62"/>
      <c r="P217" s="62"/>
      <c r="Q217" s="62"/>
      <c r="R217" s="62"/>
      <c r="S217" s="62"/>
      <c r="T217" s="62"/>
      <c r="U217" s="62"/>
      <c r="V217" s="62"/>
      <c r="W217" s="62"/>
      <c r="X217" s="62"/>
      <c r="Y217" s="62"/>
      <c r="Z217" s="62"/>
      <c r="AA217" s="62"/>
      <c r="AB217" s="62"/>
      <c r="AC217" s="62"/>
      <c r="AD217" s="62"/>
      <c r="AE217" s="62"/>
      <c r="AF217" s="62"/>
      <c r="AG217" s="62"/>
    </row>
    <row r="218" spans="2:33" ht="15.6" x14ac:dyDescent="0.3">
      <c r="B218" s="93"/>
      <c r="C218" s="94"/>
      <c r="D218" s="94"/>
      <c r="E218" s="94"/>
      <c r="F218" s="96"/>
      <c r="G218" s="96"/>
      <c r="H218" s="96"/>
      <c r="I218" s="62"/>
      <c r="J218" s="62"/>
      <c r="K218" s="62"/>
      <c r="L218" s="62"/>
      <c r="M218" s="62"/>
      <c r="N218" s="62"/>
      <c r="O218" s="62"/>
      <c r="P218" s="62"/>
      <c r="Q218" s="62"/>
      <c r="R218" s="62"/>
      <c r="S218" s="62"/>
      <c r="T218" s="62"/>
      <c r="U218" s="62"/>
      <c r="V218" s="62"/>
      <c r="W218" s="62"/>
      <c r="X218" s="62"/>
      <c r="Y218" s="62"/>
      <c r="Z218" s="62"/>
      <c r="AA218" s="62"/>
      <c r="AB218" s="62"/>
      <c r="AC218" s="62"/>
      <c r="AD218" s="62"/>
      <c r="AE218" s="62"/>
      <c r="AF218" s="62"/>
      <c r="AG218" s="62"/>
    </row>
    <row r="219" spans="2:33" ht="15.6" x14ac:dyDescent="0.3">
      <c r="B219" s="93"/>
      <c r="C219" s="94"/>
      <c r="D219" s="94"/>
      <c r="E219" s="94"/>
      <c r="F219" s="96"/>
      <c r="G219" s="96"/>
      <c r="H219" s="96"/>
      <c r="I219" s="62"/>
      <c r="J219" s="62"/>
      <c r="K219" s="62"/>
      <c r="L219" s="62"/>
      <c r="M219" s="62"/>
      <c r="N219" s="62"/>
      <c r="O219" s="62"/>
      <c r="P219" s="62"/>
      <c r="Q219" s="62"/>
      <c r="R219" s="62"/>
      <c r="S219" s="62"/>
      <c r="T219" s="62"/>
      <c r="U219" s="62"/>
      <c r="V219" s="62"/>
      <c r="W219" s="62"/>
      <c r="X219" s="62"/>
      <c r="Y219" s="62"/>
      <c r="Z219" s="62"/>
      <c r="AA219" s="62"/>
      <c r="AB219" s="62"/>
      <c r="AC219" s="62"/>
      <c r="AD219" s="62"/>
      <c r="AE219" s="62"/>
      <c r="AF219" s="62"/>
      <c r="AG219" s="62"/>
    </row>
    <row r="220" spans="2:33" ht="15.6" x14ac:dyDescent="0.3">
      <c r="B220" s="93"/>
      <c r="C220" s="94"/>
      <c r="D220" s="94"/>
      <c r="E220" s="94"/>
      <c r="F220" s="96"/>
      <c r="G220" s="96"/>
      <c r="H220" s="96"/>
      <c r="I220" s="62"/>
      <c r="J220" s="62"/>
      <c r="K220" s="62"/>
      <c r="L220" s="62"/>
      <c r="M220" s="62"/>
      <c r="N220" s="62"/>
      <c r="O220" s="62"/>
      <c r="P220" s="62"/>
      <c r="Q220" s="62"/>
      <c r="R220" s="62"/>
      <c r="S220" s="62"/>
      <c r="T220" s="62"/>
      <c r="U220" s="62"/>
      <c r="V220" s="62"/>
      <c r="W220" s="62"/>
      <c r="X220" s="62"/>
      <c r="Y220" s="62"/>
      <c r="Z220" s="62"/>
      <c r="AA220" s="62"/>
      <c r="AB220" s="62"/>
      <c r="AC220" s="62"/>
      <c r="AD220" s="62"/>
      <c r="AE220" s="62"/>
      <c r="AF220" s="62"/>
      <c r="AG220" s="62"/>
    </row>
    <row r="221" spans="2:33" ht="15.6" x14ac:dyDescent="0.3">
      <c r="B221" s="93"/>
      <c r="C221" s="94"/>
      <c r="D221" s="94"/>
      <c r="E221" s="94"/>
      <c r="F221" s="96"/>
      <c r="G221" s="96"/>
      <c r="H221" s="96"/>
      <c r="I221" s="62"/>
      <c r="J221" s="62"/>
      <c r="K221" s="62"/>
      <c r="L221" s="62"/>
      <c r="M221" s="62"/>
      <c r="N221" s="62"/>
      <c r="O221" s="62"/>
      <c r="P221" s="62"/>
      <c r="Q221" s="62"/>
      <c r="R221" s="62"/>
      <c r="S221" s="62"/>
      <c r="T221" s="62"/>
      <c r="U221" s="62"/>
      <c r="V221" s="62"/>
      <c r="W221" s="62"/>
      <c r="X221" s="62"/>
      <c r="Y221" s="62"/>
      <c r="Z221" s="62"/>
      <c r="AA221" s="62"/>
      <c r="AB221" s="62"/>
      <c r="AC221" s="62"/>
      <c r="AD221" s="62"/>
      <c r="AE221" s="62"/>
      <c r="AF221" s="62"/>
      <c r="AG221" s="62"/>
    </row>
    <row r="222" spans="2:33" ht="15.6" x14ac:dyDescent="0.3">
      <c r="B222" s="93"/>
      <c r="C222" s="94"/>
      <c r="D222" s="94"/>
      <c r="E222" s="94"/>
      <c r="F222" s="96"/>
      <c r="G222" s="96"/>
      <c r="H222" s="96"/>
      <c r="I222" s="62"/>
      <c r="J222" s="62"/>
      <c r="K222" s="62"/>
      <c r="L222" s="62"/>
      <c r="M222" s="62"/>
      <c r="N222" s="62"/>
      <c r="O222" s="62"/>
      <c r="P222" s="62"/>
      <c r="Q222" s="62"/>
      <c r="R222" s="62"/>
      <c r="S222" s="62"/>
      <c r="T222" s="62"/>
      <c r="U222" s="62"/>
      <c r="V222" s="62"/>
      <c r="W222" s="62"/>
      <c r="X222" s="62"/>
      <c r="Y222" s="62"/>
      <c r="Z222" s="62"/>
      <c r="AA222" s="62"/>
      <c r="AB222" s="62"/>
      <c r="AC222" s="62"/>
      <c r="AD222" s="62"/>
      <c r="AE222" s="62"/>
      <c r="AF222" s="62"/>
      <c r="AG222" s="62"/>
    </row>
    <row r="223" spans="2:33" ht="15.6" x14ac:dyDescent="0.3">
      <c r="B223" s="93"/>
      <c r="C223" s="94"/>
      <c r="D223" s="94"/>
      <c r="E223" s="94"/>
      <c r="F223" s="96"/>
      <c r="G223" s="96"/>
      <c r="H223" s="96"/>
      <c r="I223" s="62"/>
      <c r="J223" s="62"/>
      <c r="K223" s="62"/>
      <c r="L223" s="62"/>
      <c r="M223" s="62"/>
      <c r="N223" s="62"/>
      <c r="O223" s="62"/>
      <c r="P223" s="62"/>
      <c r="Q223" s="62"/>
      <c r="R223" s="62"/>
      <c r="S223" s="62"/>
      <c r="T223" s="62"/>
      <c r="U223" s="62"/>
      <c r="V223" s="62"/>
      <c r="W223" s="62"/>
      <c r="X223" s="62"/>
      <c r="Y223" s="62"/>
      <c r="Z223" s="62"/>
      <c r="AA223" s="62"/>
      <c r="AB223" s="62"/>
      <c r="AC223" s="62"/>
      <c r="AD223" s="62"/>
      <c r="AE223" s="62"/>
      <c r="AF223" s="62"/>
      <c r="AG223" s="62"/>
    </row>
    <row r="224" spans="2:33" ht="15.6" x14ac:dyDescent="0.3">
      <c r="B224" s="93"/>
      <c r="C224" s="94"/>
      <c r="D224" s="94"/>
      <c r="E224" s="94"/>
      <c r="F224" s="96"/>
      <c r="G224" s="96"/>
      <c r="H224" s="96"/>
      <c r="I224" s="62"/>
      <c r="J224" s="62"/>
      <c r="K224" s="62"/>
      <c r="L224" s="62"/>
      <c r="M224" s="62"/>
      <c r="N224" s="62"/>
      <c r="O224" s="62"/>
      <c r="P224" s="62"/>
      <c r="Q224" s="62"/>
      <c r="R224" s="62"/>
      <c r="S224" s="62"/>
      <c r="T224" s="62"/>
      <c r="U224" s="62"/>
      <c r="V224" s="62"/>
      <c r="W224" s="62"/>
      <c r="X224" s="62"/>
      <c r="Y224" s="62"/>
      <c r="Z224" s="62"/>
      <c r="AA224" s="62"/>
      <c r="AB224" s="62"/>
      <c r="AC224" s="62"/>
      <c r="AD224" s="62"/>
      <c r="AE224" s="62"/>
      <c r="AF224" s="62"/>
      <c r="AG224" s="62"/>
    </row>
    <row r="225" spans="2:33" ht="15.6" x14ac:dyDescent="0.3">
      <c r="B225" s="93"/>
      <c r="C225" s="94"/>
      <c r="D225" s="94"/>
      <c r="E225" s="94"/>
      <c r="F225" s="96"/>
      <c r="G225" s="96"/>
      <c r="H225" s="96"/>
      <c r="I225" s="62"/>
      <c r="J225" s="62"/>
      <c r="K225" s="62"/>
      <c r="L225" s="62"/>
      <c r="M225" s="62"/>
      <c r="N225" s="62"/>
      <c r="O225" s="62"/>
      <c r="P225" s="62"/>
      <c r="Q225" s="62"/>
      <c r="R225" s="62"/>
      <c r="S225" s="62"/>
      <c r="T225" s="62"/>
      <c r="U225" s="62"/>
      <c r="V225" s="62"/>
      <c r="W225" s="62"/>
      <c r="X225" s="62"/>
      <c r="Y225" s="62"/>
      <c r="Z225" s="62"/>
      <c r="AA225" s="62"/>
      <c r="AB225" s="62"/>
      <c r="AC225" s="62"/>
      <c r="AD225" s="62"/>
      <c r="AE225" s="62"/>
      <c r="AF225" s="62"/>
      <c r="AG225" s="62"/>
    </row>
    <row r="226" spans="2:33" ht="15.6" x14ac:dyDescent="0.3">
      <c r="B226" s="93"/>
      <c r="C226" s="94"/>
      <c r="D226" s="94"/>
      <c r="E226" s="94"/>
      <c r="F226" s="96"/>
      <c r="G226" s="96"/>
      <c r="H226" s="96"/>
      <c r="I226" s="62"/>
      <c r="J226" s="62"/>
      <c r="K226" s="62"/>
      <c r="L226" s="62"/>
      <c r="M226" s="62"/>
      <c r="N226" s="62"/>
      <c r="O226" s="62"/>
      <c r="P226" s="62"/>
      <c r="Q226" s="62"/>
      <c r="R226" s="62"/>
      <c r="S226" s="62"/>
      <c r="T226" s="62"/>
      <c r="U226" s="62"/>
      <c r="V226" s="62"/>
      <c r="W226" s="62"/>
      <c r="X226" s="62"/>
      <c r="Y226" s="62"/>
      <c r="Z226" s="62"/>
      <c r="AA226" s="62"/>
      <c r="AB226" s="62"/>
      <c r="AC226" s="62"/>
      <c r="AD226" s="62"/>
      <c r="AE226" s="62"/>
      <c r="AF226" s="62"/>
      <c r="AG226" s="62"/>
    </row>
    <row r="227" spans="2:33" ht="15.6" x14ac:dyDescent="0.3">
      <c r="B227" s="93"/>
      <c r="C227" s="94"/>
      <c r="D227" s="94"/>
      <c r="E227" s="94"/>
      <c r="F227" s="96"/>
      <c r="G227" s="96"/>
      <c r="H227" s="96"/>
      <c r="I227" s="62"/>
      <c r="J227" s="62"/>
      <c r="K227" s="62"/>
      <c r="L227" s="62"/>
      <c r="M227" s="62"/>
      <c r="N227" s="62"/>
      <c r="O227" s="62"/>
      <c r="P227" s="62"/>
      <c r="Q227" s="62"/>
      <c r="R227" s="62"/>
      <c r="S227" s="62"/>
      <c r="T227" s="62"/>
      <c r="U227" s="62"/>
      <c r="V227" s="62"/>
      <c r="W227" s="62"/>
      <c r="X227" s="62"/>
      <c r="Y227" s="62"/>
      <c r="Z227" s="62"/>
      <c r="AA227" s="62"/>
      <c r="AB227" s="62"/>
      <c r="AC227" s="62"/>
      <c r="AD227" s="62"/>
      <c r="AE227" s="62"/>
      <c r="AF227" s="62"/>
      <c r="AG227" s="62"/>
    </row>
    <row r="228" spans="2:33" ht="15.6" x14ac:dyDescent="0.3">
      <c r="B228" s="93"/>
      <c r="C228" s="94"/>
      <c r="D228" s="94"/>
      <c r="E228" s="94"/>
      <c r="F228" s="96"/>
      <c r="G228" s="96"/>
      <c r="H228" s="96"/>
      <c r="I228" s="62"/>
      <c r="J228" s="62"/>
      <c r="K228" s="62"/>
      <c r="L228" s="62"/>
      <c r="M228" s="62"/>
      <c r="N228" s="62"/>
      <c r="O228" s="62"/>
      <c r="P228" s="62"/>
      <c r="Q228" s="62"/>
      <c r="R228" s="62"/>
      <c r="S228" s="62"/>
      <c r="T228" s="62"/>
      <c r="U228" s="62"/>
      <c r="V228" s="62"/>
      <c r="W228" s="62"/>
      <c r="X228" s="62"/>
      <c r="Y228" s="62"/>
      <c r="Z228" s="62"/>
      <c r="AA228" s="62"/>
      <c r="AB228" s="62"/>
      <c r="AC228" s="62"/>
      <c r="AD228" s="62"/>
      <c r="AE228" s="62"/>
      <c r="AF228" s="62"/>
      <c r="AG228" s="62"/>
    </row>
    <row r="229" spans="2:33" ht="15.6" x14ac:dyDescent="0.3">
      <c r="B229" s="93"/>
      <c r="C229" s="94"/>
      <c r="D229" s="94"/>
      <c r="E229" s="94"/>
      <c r="F229" s="96"/>
      <c r="G229" s="96"/>
      <c r="H229" s="96"/>
      <c r="I229" s="62"/>
      <c r="J229" s="62"/>
      <c r="K229" s="62"/>
      <c r="L229" s="62"/>
      <c r="M229" s="62"/>
      <c r="N229" s="62"/>
      <c r="O229" s="62"/>
      <c r="P229" s="62"/>
      <c r="Q229" s="62"/>
      <c r="R229" s="62"/>
      <c r="S229" s="62"/>
      <c r="T229" s="62"/>
      <c r="U229" s="62"/>
      <c r="V229" s="62"/>
      <c r="W229" s="62"/>
      <c r="X229" s="62"/>
      <c r="Y229" s="62"/>
      <c r="Z229" s="62"/>
      <c r="AA229" s="62"/>
      <c r="AB229" s="62"/>
      <c r="AC229" s="62"/>
      <c r="AD229" s="62"/>
      <c r="AE229" s="62"/>
      <c r="AF229" s="62"/>
      <c r="AG229" s="62"/>
    </row>
    <row r="230" spans="2:33" ht="15.6" x14ac:dyDescent="0.3">
      <c r="B230" s="93"/>
      <c r="C230" s="94"/>
      <c r="D230" s="94"/>
      <c r="E230" s="94"/>
      <c r="F230" s="96"/>
      <c r="G230" s="96"/>
      <c r="H230" s="96"/>
      <c r="I230" s="62"/>
      <c r="J230" s="62"/>
      <c r="K230" s="62"/>
      <c r="L230" s="62"/>
      <c r="M230" s="62"/>
      <c r="N230" s="62"/>
      <c r="O230" s="62"/>
      <c r="P230" s="62"/>
      <c r="Q230" s="62"/>
      <c r="R230" s="62"/>
      <c r="S230" s="62"/>
      <c r="T230" s="62"/>
      <c r="U230" s="62"/>
      <c r="V230" s="62"/>
      <c r="W230" s="62"/>
      <c r="X230" s="62"/>
      <c r="Y230" s="62"/>
      <c r="Z230" s="62"/>
      <c r="AA230" s="62"/>
      <c r="AB230" s="62"/>
      <c r="AC230" s="62"/>
      <c r="AD230" s="62"/>
      <c r="AE230" s="62"/>
      <c r="AF230" s="62"/>
      <c r="AG230" s="62"/>
    </row>
    <row r="231" spans="2:33" ht="15.6" x14ac:dyDescent="0.3">
      <c r="B231" s="93"/>
      <c r="C231" s="94"/>
      <c r="D231" s="94"/>
      <c r="E231" s="94"/>
      <c r="F231" s="96"/>
      <c r="G231" s="96"/>
      <c r="H231" s="96"/>
      <c r="I231" s="62"/>
      <c r="J231" s="62"/>
      <c r="K231" s="62"/>
      <c r="L231" s="62"/>
      <c r="M231" s="62"/>
      <c r="N231" s="62"/>
      <c r="O231" s="62"/>
      <c r="P231" s="62"/>
      <c r="Q231" s="62"/>
      <c r="R231" s="62"/>
      <c r="S231" s="62"/>
      <c r="T231" s="62"/>
      <c r="U231" s="62"/>
      <c r="V231" s="62"/>
      <c r="W231" s="62"/>
      <c r="X231" s="62"/>
      <c r="Y231" s="62"/>
      <c r="Z231" s="62"/>
      <c r="AA231" s="62"/>
      <c r="AB231" s="62"/>
      <c r="AC231" s="62"/>
      <c r="AD231" s="62"/>
      <c r="AE231" s="62"/>
      <c r="AF231" s="62"/>
      <c r="AG231" s="62"/>
    </row>
    <row r="232" spans="2:33" ht="15.6" x14ac:dyDescent="0.3">
      <c r="B232" s="93"/>
      <c r="C232" s="94"/>
      <c r="D232" s="94"/>
      <c r="E232" s="94"/>
      <c r="F232" s="96"/>
      <c r="G232" s="96"/>
      <c r="H232" s="96"/>
      <c r="I232" s="62"/>
      <c r="J232" s="62"/>
      <c r="K232" s="62"/>
      <c r="L232" s="62"/>
      <c r="M232" s="62"/>
      <c r="N232" s="62"/>
      <c r="O232" s="62"/>
      <c r="P232" s="62"/>
      <c r="Q232" s="62"/>
      <c r="R232" s="62"/>
      <c r="S232" s="62"/>
      <c r="T232" s="62"/>
      <c r="U232" s="62"/>
      <c r="V232" s="62"/>
      <c r="W232" s="62"/>
      <c r="X232" s="62"/>
      <c r="Y232" s="62"/>
      <c r="Z232" s="62"/>
      <c r="AA232" s="62"/>
      <c r="AB232" s="62"/>
      <c r="AC232" s="62"/>
      <c r="AD232" s="62"/>
      <c r="AE232" s="62"/>
      <c r="AF232" s="62"/>
      <c r="AG232" s="62"/>
    </row>
    <row r="233" spans="2:33" ht="15.6" x14ac:dyDescent="0.3">
      <c r="B233" s="93"/>
      <c r="C233" s="94"/>
      <c r="D233" s="94"/>
      <c r="E233" s="94"/>
      <c r="F233" s="96"/>
      <c r="G233" s="96"/>
      <c r="H233" s="96"/>
      <c r="I233" s="62"/>
      <c r="J233" s="62"/>
      <c r="K233" s="62"/>
      <c r="L233" s="62"/>
      <c r="M233" s="62"/>
      <c r="N233" s="62"/>
      <c r="O233" s="62"/>
      <c r="P233" s="62"/>
      <c r="Q233" s="62"/>
      <c r="R233" s="62"/>
      <c r="S233" s="62"/>
      <c r="T233" s="62"/>
      <c r="U233" s="62"/>
      <c r="V233" s="62"/>
      <c r="W233" s="62"/>
      <c r="X233" s="62"/>
      <c r="Y233" s="62"/>
      <c r="Z233" s="62"/>
      <c r="AA233" s="62"/>
      <c r="AB233" s="62"/>
      <c r="AC233" s="62"/>
      <c r="AD233" s="62"/>
      <c r="AE233" s="62"/>
      <c r="AF233" s="62"/>
      <c r="AG233" s="62"/>
    </row>
    <row r="234" spans="2:33" ht="15.6" x14ac:dyDescent="0.3">
      <c r="B234" s="93"/>
      <c r="C234" s="94"/>
      <c r="D234" s="94"/>
      <c r="E234" s="94"/>
      <c r="F234" s="96"/>
      <c r="G234" s="96"/>
      <c r="H234" s="96"/>
      <c r="I234" s="62"/>
      <c r="J234" s="62"/>
      <c r="K234" s="62"/>
      <c r="L234" s="62"/>
      <c r="M234" s="62"/>
      <c r="N234" s="62"/>
      <c r="O234" s="62"/>
      <c r="P234" s="62"/>
      <c r="Q234" s="62"/>
      <c r="R234" s="62"/>
      <c r="S234" s="62"/>
      <c r="T234" s="62"/>
      <c r="U234" s="62"/>
      <c r="V234" s="62"/>
      <c r="W234" s="62"/>
      <c r="X234" s="62"/>
      <c r="Y234" s="62"/>
      <c r="Z234" s="62"/>
      <c r="AA234" s="62"/>
      <c r="AB234" s="62"/>
      <c r="AC234" s="62"/>
      <c r="AD234" s="62"/>
      <c r="AE234" s="62"/>
      <c r="AF234" s="62"/>
      <c r="AG234" s="62"/>
    </row>
    <row r="235" spans="2:33" ht="15.6" x14ac:dyDescent="0.3">
      <c r="B235" s="93"/>
      <c r="C235" s="94"/>
      <c r="D235" s="94"/>
      <c r="E235" s="94"/>
      <c r="F235" s="97"/>
      <c r="G235" s="96"/>
      <c r="H235" s="96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</row>
    <row r="236" spans="2:33" ht="15.6" x14ac:dyDescent="0.3">
      <c r="B236" s="93"/>
      <c r="C236" s="94"/>
      <c r="D236" s="94"/>
      <c r="E236" s="94"/>
      <c r="F236" s="97"/>
      <c r="G236" s="96"/>
      <c r="H236" s="96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</row>
    <row r="237" spans="2:33" ht="15.6" x14ac:dyDescent="0.3">
      <c r="B237" s="93"/>
      <c r="C237" s="94"/>
      <c r="D237" s="94"/>
      <c r="E237" s="94"/>
      <c r="F237" s="97"/>
      <c r="G237" s="96"/>
      <c r="H237" s="96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</row>
    <row r="238" spans="2:33" ht="15.6" x14ac:dyDescent="0.3">
      <c r="B238" s="93"/>
      <c r="C238" s="94"/>
      <c r="D238" s="94"/>
      <c r="E238" s="94"/>
      <c r="F238" s="97"/>
      <c r="G238" s="96"/>
      <c r="H238" s="96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</row>
    <row r="239" spans="2:33" ht="15.6" x14ac:dyDescent="0.3">
      <c r="B239" s="93"/>
      <c r="C239" s="94"/>
      <c r="D239" s="94"/>
      <c r="E239" s="94"/>
      <c r="F239" s="97"/>
      <c r="G239" s="96"/>
      <c r="H239" s="96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</row>
    <row r="240" spans="2:33" ht="15.6" x14ac:dyDescent="0.3">
      <c r="B240" s="93"/>
      <c r="C240" s="94"/>
      <c r="D240" s="94"/>
      <c r="E240" s="94"/>
      <c r="F240" s="97"/>
      <c r="G240" s="96"/>
      <c r="H240" s="96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</row>
    <row r="241" spans="2:33" ht="15.6" x14ac:dyDescent="0.3">
      <c r="B241" s="93"/>
      <c r="C241" s="94"/>
      <c r="D241" s="94"/>
      <c r="E241" s="94"/>
      <c r="F241" s="97"/>
      <c r="G241" s="96"/>
      <c r="H241" s="96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</row>
    <row r="242" spans="2:33" ht="15.6" x14ac:dyDescent="0.3">
      <c r="B242" s="93"/>
      <c r="C242" s="94"/>
      <c r="D242" s="94"/>
      <c r="E242" s="94"/>
      <c r="F242" s="97"/>
      <c r="G242" s="96"/>
      <c r="H242" s="96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</row>
    <row r="243" spans="2:33" ht="15.6" x14ac:dyDescent="0.3">
      <c r="B243" s="93"/>
      <c r="C243" s="94"/>
      <c r="D243" s="94"/>
      <c r="E243" s="94"/>
      <c r="F243" s="97"/>
      <c r="G243" s="96"/>
      <c r="H243" s="96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</row>
    <row r="244" spans="2:33" ht="15.6" x14ac:dyDescent="0.3">
      <c r="B244" s="93"/>
      <c r="C244" s="94"/>
      <c r="D244" s="94"/>
      <c r="E244" s="94"/>
      <c r="F244" s="97"/>
      <c r="G244" s="96"/>
      <c r="H244" s="96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</row>
    <row r="245" spans="2:33" ht="15.6" x14ac:dyDescent="0.3">
      <c r="B245" s="93"/>
      <c r="C245" s="94"/>
      <c r="D245" s="94"/>
      <c r="E245" s="94"/>
      <c r="F245" s="97"/>
      <c r="G245" s="96"/>
      <c r="H245" s="96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</row>
    <row r="246" spans="2:33" ht="15.6" x14ac:dyDescent="0.3">
      <c r="B246" s="93"/>
      <c r="C246" s="94"/>
      <c r="D246" s="94"/>
      <c r="E246" s="94"/>
      <c r="F246" s="97"/>
      <c r="G246" s="96"/>
      <c r="H246" s="96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</row>
    <row r="247" spans="2:33" ht="15.6" x14ac:dyDescent="0.3">
      <c r="B247" s="93"/>
      <c r="C247" s="94"/>
      <c r="D247" s="94"/>
      <c r="E247" s="94"/>
      <c r="F247" s="97"/>
      <c r="G247" s="96"/>
      <c r="H247" s="96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</row>
    <row r="248" spans="2:33" ht="15.6" x14ac:dyDescent="0.3">
      <c r="B248" s="93"/>
      <c r="C248" s="94"/>
      <c r="D248" s="94"/>
      <c r="E248" s="94"/>
      <c r="F248" s="97"/>
      <c r="G248" s="96"/>
      <c r="H248" s="96"/>
    </row>
    <row r="249" spans="2:33" ht="15.6" x14ac:dyDescent="0.3">
      <c r="B249" s="93"/>
      <c r="C249" s="94"/>
      <c r="D249" s="94"/>
      <c r="E249" s="94"/>
      <c r="F249" s="97"/>
      <c r="G249" s="96"/>
      <c r="H249" s="96"/>
    </row>
    <row r="250" spans="2:33" ht="15.6" x14ac:dyDescent="0.3">
      <c r="B250" s="93"/>
      <c r="C250" s="94"/>
      <c r="D250" s="94"/>
      <c r="E250" s="94"/>
      <c r="F250" s="97"/>
      <c r="G250" s="96"/>
      <c r="H250" s="96"/>
    </row>
    <row r="251" spans="2:33" ht="15.6" x14ac:dyDescent="0.3">
      <c r="B251" s="93"/>
      <c r="C251" s="94"/>
      <c r="D251" s="94"/>
      <c r="E251" s="94"/>
      <c r="F251" s="97"/>
      <c r="G251" s="96"/>
      <c r="H251" s="96"/>
    </row>
    <row r="252" spans="2:33" ht="15.6" x14ac:dyDescent="0.3">
      <c r="B252" s="93"/>
      <c r="C252" s="94"/>
      <c r="D252" s="94"/>
      <c r="E252" s="94"/>
      <c r="F252" s="97"/>
      <c r="G252" s="96"/>
      <c r="H252" s="96"/>
    </row>
    <row r="253" spans="2:33" ht="15.6" x14ac:dyDescent="0.3">
      <c r="B253" s="93"/>
      <c r="C253" s="94"/>
      <c r="D253" s="94"/>
      <c r="E253" s="94"/>
      <c r="F253" s="97"/>
      <c r="G253" s="96"/>
      <c r="H253" s="96"/>
    </row>
    <row r="254" spans="2:33" ht="15.6" x14ac:dyDescent="0.3">
      <c r="B254" s="93"/>
      <c r="C254" s="94"/>
      <c r="D254" s="94"/>
      <c r="E254" s="94"/>
      <c r="F254" s="97"/>
      <c r="G254" s="96"/>
      <c r="H254" s="96"/>
    </row>
    <row r="255" spans="2:33" ht="15.6" x14ac:dyDescent="0.3">
      <c r="B255" s="93"/>
      <c r="C255" s="94"/>
      <c r="D255" s="94"/>
      <c r="E255" s="94"/>
      <c r="F255" s="97"/>
      <c r="G255" s="96"/>
      <c r="H255" s="96"/>
    </row>
    <row r="256" spans="2:33" ht="15.6" x14ac:dyDescent="0.3">
      <c r="B256" s="93"/>
      <c r="C256" s="94"/>
      <c r="D256" s="94"/>
      <c r="E256" s="94"/>
      <c r="F256" s="97"/>
      <c r="G256" s="96"/>
      <c r="H256" s="96"/>
    </row>
    <row r="257" spans="2:8" ht="15.6" x14ac:dyDescent="0.3">
      <c r="B257" s="93"/>
      <c r="C257" s="94"/>
      <c r="D257" s="94"/>
      <c r="E257" s="94"/>
      <c r="F257" s="97"/>
      <c r="G257" s="96"/>
      <c r="H257" s="96"/>
    </row>
    <row r="258" spans="2:8" ht="15.6" x14ac:dyDescent="0.3">
      <c r="B258" s="93"/>
      <c r="C258" s="94"/>
      <c r="D258" s="94"/>
      <c r="E258" s="94"/>
      <c r="F258" s="97"/>
      <c r="G258" s="96"/>
      <c r="H258" s="96"/>
    </row>
    <row r="259" spans="2:8" ht="15.6" x14ac:dyDescent="0.3">
      <c r="B259" s="93"/>
      <c r="C259" s="94"/>
      <c r="D259" s="94"/>
      <c r="E259" s="94"/>
      <c r="F259" s="97"/>
      <c r="G259" s="96"/>
      <c r="H259" s="96"/>
    </row>
    <row r="260" spans="2:8" ht="15.6" x14ac:dyDescent="0.3">
      <c r="B260" s="93"/>
      <c r="C260" s="94"/>
      <c r="D260" s="94"/>
      <c r="E260" s="94"/>
      <c r="F260" s="97"/>
      <c r="G260" s="96"/>
      <c r="H260" s="96"/>
    </row>
    <row r="261" spans="2:8" ht="15.6" x14ac:dyDescent="0.3">
      <c r="B261" s="93"/>
      <c r="C261" s="94"/>
      <c r="D261" s="94"/>
      <c r="E261" s="94"/>
      <c r="F261" s="97"/>
      <c r="G261" s="96"/>
      <c r="H261" s="96"/>
    </row>
    <row r="262" spans="2:8" ht="15.6" x14ac:dyDescent="0.3">
      <c r="B262" s="93"/>
      <c r="C262" s="94"/>
      <c r="D262" s="94"/>
      <c r="E262" s="94"/>
      <c r="F262" s="97"/>
      <c r="G262" s="96"/>
      <c r="H262" s="96"/>
    </row>
    <row r="263" spans="2:8" ht="15.6" x14ac:dyDescent="0.3">
      <c r="B263" s="93"/>
      <c r="C263" s="94"/>
      <c r="D263" s="94"/>
      <c r="E263" s="94"/>
      <c r="F263" s="97"/>
      <c r="G263" s="96"/>
      <c r="H263" s="96"/>
    </row>
    <row r="264" spans="2:8" ht="15.6" x14ac:dyDescent="0.3">
      <c r="B264" s="93"/>
      <c r="C264" s="94"/>
      <c r="D264" s="94"/>
      <c r="E264" s="94"/>
      <c r="F264" s="97"/>
      <c r="G264" s="96"/>
      <c r="H264" s="96"/>
    </row>
    <row r="265" spans="2:8" ht="15.6" x14ac:dyDescent="0.3">
      <c r="B265" s="93"/>
      <c r="C265" s="94"/>
      <c r="D265" s="94"/>
      <c r="E265" s="94"/>
      <c r="F265" s="97"/>
      <c r="G265" s="96"/>
      <c r="H265" s="96"/>
    </row>
    <row r="266" spans="2:8" ht="15.6" x14ac:dyDescent="0.3">
      <c r="B266" s="93"/>
      <c r="C266" s="94"/>
      <c r="D266" s="94"/>
      <c r="E266" s="94"/>
      <c r="F266" s="97"/>
      <c r="G266" s="96"/>
      <c r="H266" s="96"/>
    </row>
    <row r="267" spans="2:8" ht="15.6" x14ac:dyDescent="0.3">
      <c r="B267" s="93"/>
      <c r="C267" s="94"/>
      <c r="D267" s="94"/>
      <c r="E267" s="94"/>
      <c r="F267" s="97"/>
      <c r="G267" s="96"/>
      <c r="H267" s="96"/>
    </row>
    <row r="268" spans="2:8" ht="15.6" x14ac:dyDescent="0.3">
      <c r="B268" s="93"/>
      <c r="C268" s="94"/>
      <c r="D268" s="94"/>
      <c r="E268" s="94"/>
      <c r="F268" s="97"/>
      <c r="G268" s="96"/>
      <c r="H268" s="96"/>
    </row>
    <row r="269" spans="2:8" ht="15.6" x14ac:dyDescent="0.3">
      <c r="B269" s="93"/>
      <c r="C269" s="94"/>
      <c r="D269" s="94"/>
      <c r="E269" s="94"/>
      <c r="F269" s="97"/>
      <c r="G269" s="96"/>
      <c r="H269" s="96"/>
    </row>
    <row r="270" spans="2:8" ht="15.6" x14ac:dyDescent="0.3">
      <c r="B270" s="93"/>
      <c r="C270" s="94"/>
      <c r="D270" s="94"/>
      <c r="E270" s="94"/>
      <c r="F270" s="97"/>
      <c r="G270" s="96"/>
      <c r="H270" s="96"/>
    </row>
    <row r="271" spans="2:8" ht="15.6" x14ac:dyDescent="0.3">
      <c r="B271" s="93"/>
      <c r="C271" s="94"/>
      <c r="D271" s="94"/>
      <c r="E271" s="94"/>
      <c r="F271" s="97"/>
      <c r="G271" s="96"/>
      <c r="H271" s="96"/>
    </row>
    <row r="272" spans="2:8" ht="15.6" x14ac:dyDescent="0.3">
      <c r="B272" s="93"/>
      <c r="C272" s="94"/>
      <c r="D272" s="94"/>
      <c r="E272" s="94"/>
      <c r="F272" s="97"/>
      <c r="G272" s="96"/>
      <c r="H272" s="96"/>
    </row>
    <row r="273" spans="2:8" ht="15.6" x14ac:dyDescent="0.3">
      <c r="B273" s="93"/>
      <c r="C273" s="94"/>
      <c r="D273" s="94"/>
      <c r="E273" s="94"/>
      <c r="F273" s="97"/>
      <c r="G273" s="96"/>
      <c r="H273" s="96"/>
    </row>
    <row r="274" spans="2:8" ht="15.6" x14ac:dyDescent="0.3">
      <c r="B274" s="93"/>
      <c r="C274" s="94"/>
      <c r="D274" s="94"/>
      <c r="E274" s="94"/>
      <c r="F274" s="97"/>
      <c r="G274" s="96"/>
      <c r="H274" s="96"/>
    </row>
    <row r="275" spans="2:8" ht="15.6" x14ac:dyDescent="0.3">
      <c r="B275" s="93"/>
      <c r="C275" s="94"/>
      <c r="D275" s="94"/>
      <c r="E275" s="94"/>
      <c r="F275" s="97"/>
      <c r="G275" s="96"/>
      <c r="H275" s="96"/>
    </row>
    <row r="276" spans="2:8" ht="15.6" x14ac:dyDescent="0.3">
      <c r="B276" s="93"/>
      <c r="C276" s="94"/>
      <c r="D276" s="94"/>
      <c r="E276" s="94"/>
      <c r="F276" s="97"/>
      <c r="G276" s="96"/>
      <c r="H276" s="96"/>
    </row>
    <row r="277" spans="2:8" ht="15.6" x14ac:dyDescent="0.3">
      <c r="B277" s="93"/>
      <c r="C277" s="94"/>
      <c r="D277" s="94"/>
      <c r="E277" s="94"/>
      <c r="F277" s="97"/>
      <c r="G277" s="96"/>
      <c r="H277" s="96"/>
    </row>
    <row r="278" spans="2:8" ht="15.6" x14ac:dyDescent="0.3">
      <c r="B278" s="93"/>
      <c r="C278" s="94"/>
      <c r="D278" s="94"/>
      <c r="E278" s="94"/>
      <c r="F278" s="97"/>
      <c r="G278" s="96"/>
      <c r="H278" s="96"/>
    </row>
    <row r="279" spans="2:8" ht="15.6" x14ac:dyDescent="0.3">
      <c r="B279" s="93"/>
      <c r="C279" s="94"/>
      <c r="D279" s="94"/>
      <c r="E279" s="94"/>
      <c r="F279" s="97"/>
      <c r="G279" s="96"/>
      <c r="H279" s="96"/>
    </row>
    <row r="280" spans="2:8" ht="15.6" x14ac:dyDescent="0.3">
      <c r="B280" s="93"/>
      <c r="C280" s="94"/>
      <c r="D280" s="94"/>
      <c r="E280" s="94"/>
      <c r="F280" s="97"/>
      <c r="G280" s="96"/>
      <c r="H280" s="96"/>
    </row>
    <row r="281" spans="2:8" ht="15.6" x14ac:dyDescent="0.3">
      <c r="B281" s="93"/>
      <c r="C281" s="94"/>
      <c r="D281" s="94"/>
      <c r="E281" s="94"/>
      <c r="F281" s="97"/>
      <c r="G281" s="96"/>
      <c r="H281" s="96"/>
    </row>
    <row r="282" spans="2:8" ht="15.6" x14ac:dyDescent="0.3">
      <c r="B282" s="93"/>
      <c r="C282" s="94"/>
      <c r="D282" s="94"/>
      <c r="E282" s="94"/>
      <c r="F282" s="97"/>
      <c r="G282" s="96"/>
      <c r="H282" s="96"/>
    </row>
    <row r="283" spans="2:8" ht="15.6" x14ac:dyDescent="0.3">
      <c r="B283" s="93"/>
      <c r="C283" s="94"/>
      <c r="D283" s="94"/>
      <c r="E283" s="94"/>
      <c r="F283" s="97"/>
      <c r="G283" s="96"/>
      <c r="H283" s="96"/>
    </row>
    <row r="284" spans="2:8" ht="15.6" x14ac:dyDescent="0.3">
      <c r="B284" s="93"/>
      <c r="C284" s="94"/>
      <c r="D284" s="94"/>
      <c r="E284" s="94"/>
      <c r="F284" s="97"/>
      <c r="G284" s="96"/>
      <c r="H284" s="96"/>
    </row>
    <row r="285" spans="2:8" ht="15.6" x14ac:dyDescent="0.3">
      <c r="B285" s="93"/>
      <c r="C285" s="94"/>
      <c r="D285" s="94"/>
      <c r="E285" s="94"/>
      <c r="F285" s="97"/>
      <c r="G285" s="96"/>
      <c r="H285" s="96"/>
    </row>
    <row r="286" spans="2:8" ht="15.6" x14ac:dyDescent="0.3">
      <c r="B286" s="93"/>
      <c r="C286" s="94"/>
      <c r="D286" s="94"/>
      <c r="E286" s="94"/>
      <c r="F286" s="97"/>
      <c r="G286" s="96"/>
      <c r="H286" s="96"/>
    </row>
    <row r="287" spans="2:8" ht="15.6" x14ac:dyDescent="0.3">
      <c r="B287" s="93"/>
      <c r="C287" s="94"/>
      <c r="D287" s="94"/>
      <c r="E287" s="94"/>
      <c r="F287" s="97"/>
      <c r="G287" s="96"/>
      <c r="H287" s="96"/>
    </row>
    <row r="288" spans="2:8" ht="15.6" x14ac:dyDescent="0.3">
      <c r="B288" s="93"/>
      <c r="C288" s="94"/>
      <c r="D288" s="94"/>
      <c r="E288" s="94"/>
      <c r="F288" s="97"/>
      <c r="G288" s="96"/>
      <c r="H288" s="96"/>
    </row>
  </sheetData>
  <mergeCells count="8">
    <mergeCell ref="B2:H3"/>
    <mergeCell ref="B5:B7"/>
    <mergeCell ref="C5:C7"/>
    <mergeCell ref="D5:D7"/>
    <mergeCell ref="E5:E7"/>
    <mergeCell ref="F5:F6"/>
    <mergeCell ref="G5:G7"/>
    <mergeCell ref="H5:H7"/>
  </mergeCells>
  <pageMargins left="0.75" right="0.75" top="0.18" bottom="0.25" header="0.5" footer="0.5"/>
  <pageSetup paperSize="9" scale="40" orientation="portrait" r:id="rId1"/>
  <headerFooter alignWithMargins="0"/>
  <rowBreaks count="3" manualBreakCount="3">
    <brk id="44" max="15" man="1"/>
    <brk id="89" max="15" man="1"/>
    <brk id="112" min="1" max="25" man="1"/>
  </rowBreaks>
  <colBreaks count="1" manualBreakCount="1">
    <brk id="8" max="11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січень-червень2020</vt:lpstr>
      <vt:lpstr>'січень-червень2020'!Область_печати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</dc:creator>
  <cp:lastModifiedBy>10</cp:lastModifiedBy>
  <cp:lastPrinted>2020-07-03T06:50:08Z</cp:lastPrinted>
  <dcterms:created xsi:type="dcterms:W3CDTF">2020-03-13T14:50:00Z</dcterms:created>
  <dcterms:modified xsi:type="dcterms:W3CDTF">2020-12-04T13:59:22Z</dcterms:modified>
</cp:coreProperties>
</file>