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січень-вересень 19" sheetId="1" r:id="rId1"/>
  </sheets>
  <definedNames>
    <definedName name="_xlnm.Print_Area" localSheetId="0">'січень-вересень 19'!$A$1:$P$113</definedName>
  </definedNames>
  <calcPr fullCalcOnLoad="1"/>
</workbook>
</file>

<file path=xl/sharedStrings.xml><?xml version="1.0" encoding="utf-8"?>
<sst xmlns="http://schemas.openxmlformats.org/spreadsheetml/2006/main" count="179" uniqueCount="174">
  <si>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січень-вересень 2019 року в порівнянні з фактичними надходженнями за січень-вересень минулого року </t>
  </si>
  <si>
    <t>/тис. грн./</t>
  </si>
  <si>
    <t>Код бюджетної класифікації</t>
  </si>
  <si>
    <t>Назва доходів</t>
  </si>
  <si>
    <t>Фактичні надходження 2018 року</t>
  </si>
  <si>
    <t xml:space="preserve">Фактичні надходження станом на </t>
  </si>
  <si>
    <t xml:space="preserve">  % виконання до фактичних надходжень січня-вересня 2018 року</t>
  </si>
  <si>
    <t>абсолютне відхилення від фактичних надходжень січня-вересня 2018 року</t>
  </si>
  <si>
    <t>01.10.2019 року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</si>
  <si>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</si>
  <si>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</si>
  <si>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</si>
  <si>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</si>
  <si>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</si>
  <si>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</si>
  <si>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</si>
  <si>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</si>
  <si>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</si>
  <si>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</si>
  <si>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</si>
  <si>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</si>
  <si>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</si>
  <si>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</si>
  <si>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</si>
  <si>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</si>
  <si>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</si>
  <si>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</si>
  <si>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</si>
  <si>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</si>
  <si>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</si>
  <si>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</si>
  <si>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</si>
  <si>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</si>
  <si>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</si>
  <si>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</si>
  <si>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</si>
  <si>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</si>
  <si>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</si>
  <si>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</si>
  <si>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</si>
  <si>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</si>
  <si>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</si>
  <si>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</si>
  <si>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</si>
  <si>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</si>
  <si>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</si>
  <si>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</si>
  <si>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</si>
  <si>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</si>
  <si>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</si>
  <si>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</si>
  <si>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</si>
  <si>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</si>
  <si>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</si>
  <si>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</si>
  <si>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</si>
  <si>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</si>
  <si>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</si>
  <si>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</si>
  <si>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</si>
  <si>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</si>
  <si>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</si>
  <si>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16010200</t>
  </si>
  <si>
    <t>Комунальний податок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</si>
  <si>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</si>
  <si>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</si>
  <si>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</si>
  <si>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</si>
  <si>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</si>
  <si>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</si>
  <si>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</si>
  <si>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</si>
  <si>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</si>
  <si>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</si>
  <si>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</si>
  <si>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</si>
  <si>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</si>
  <si>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</si>
  <si>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</si>
  <si>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</si>
  <si>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</si>
  <si>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</si>
  <si>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</si>
  <si>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</si>
  <si>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</si>
  <si>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</si>
  <si>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</si>
  <si>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</si>
  <si>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</si>
  <si>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</si>
  <si>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</si>
  <si>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</si>
  <si>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</si>
  <si>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</si>
  <si>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</si>
  <si>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</si>
  <si>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</si>
  <si>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</si>
  <si>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</si>
  <si>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</si>
  <si>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</si>
  <si>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</si>
  <si>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</si>
  <si>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</si>
  <si>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</si>
  <si>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</si>
  <si>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</si>
  <si>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</si>
  <si>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</si>
  <si>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</si>
  <si>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</si>
  <si>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</si>
  <si>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</si>
  <si>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</si>
  <si>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</si>
  <si>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</si>
  <si>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</si>
  <si>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</si>
  <si>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</si>
  <si>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</si>
  <si>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</si>
  <si>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</si>
  <si>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</si>
  <si>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</si>
  <si>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</si>
  <si>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</si>
  <si>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</si>
  <si>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</si>
  <si>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</si>
  <si>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</si>
  <si>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</si>
  <si>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</si>
  <si>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</si>
  <si>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</si>
  <si>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</si>
  <si>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</si>
  <si>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</si>
  <si>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</si>
  <si>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</si>
  <si>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</si>
  <si>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</si>
  <si>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</si>
  <si>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</si>
  <si>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</si>
  <si>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</si>
  <si>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</si>
  <si>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</si>
  <si>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</si>
  <si>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</si>
  <si>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</si>
  <si>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</si>
  <si>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</si>
  <si>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</si>
  <si>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</si>
  <si>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</si>
  <si>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</si>
  <si>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</si>
  <si>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</si>
  <si>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</si>
  <si>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</si>
  <si>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</si>
  <si>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</si>
  <si>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</si>
  <si>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24060300, 24060600, 24062200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</si>
  <si>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</si>
  <si>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</si>
  <si>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</si>
  <si>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</si>
  <si>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</si>
  <si>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</si>
  <si>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</si>
  <si>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</si>
  <si>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</si>
  <si>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Фактичні надходження січня-вересня 2018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</si>
</sst>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vertic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 locked="0"/>
    </xf>
    <xf numFmtId="173" fontId="6" fillId="0" borderId="10" xfId="53" applyNumberFormat="1" applyFont="1" applyBorder="1" applyAlignment="1" applyProtection="1">
      <alignment wrapText="1"/>
      <protection locked="0"/>
    </xf>
    <xf numFmtId="0" fontId="6" fillId="0" borderId="11" xfId="53" applyFont="1" applyFill="1" applyBorder="1" applyAlignment="1" applyProtection="1">
      <alignment wrapText="1"/>
      <protection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4" fontId="9" fillId="5" borderId="10" xfId="54" applyNumberFormat="1" applyFont="1" applyFill="1" applyBorder="1" applyAlignment="1" applyProtection="1">
      <alignment horizontal="left" vertical="center" wrapText="1"/>
      <protection/>
    </xf>
    <xf numFmtId="174" fontId="3" fillId="5" borderId="10" xfId="53" applyNumberFormat="1" applyFont="1" applyFill="1" applyBorder="1" applyAlignment="1" applyProtection="1">
      <alignment wrapText="1"/>
      <protection/>
    </xf>
    <xf numFmtId="173" fontId="3" fillId="5" borderId="10" xfId="53" applyNumberFormat="1" applyFont="1" applyFill="1" applyBorder="1" applyAlignment="1" applyProtection="1">
      <alignment wrapText="1"/>
      <protection/>
    </xf>
    <xf numFmtId="3" fontId="9" fillId="0" borderId="11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4" fontId="9" fillId="0" borderId="10" xfId="54" applyNumberFormat="1" applyFont="1" applyBorder="1" applyAlignment="1" applyProtection="1">
      <alignment horizontal="left" vertical="center" wrapText="1"/>
      <protection/>
    </xf>
    <xf numFmtId="174" fontId="3" fillId="0" borderId="10" xfId="53" applyNumberFormat="1" applyFont="1" applyBorder="1" applyAlignment="1" applyProtection="1">
      <alignment wrapText="1"/>
      <protection/>
    </xf>
    <xf numFmtId="173" fontId="3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4" fontId="6" fillId="0" borderId="10" xfId="54" applyNumberFormat="1" applyFont="1" applyBorder="1" applyAlignment="1" applyProtection="1">
      <alignment horizontal="left" vertical="center" wrapText="1"/>
      <protection/>
    </xf>
    <xf numFmtId="174" fontId="7" fillId="0" borderId="10" xfId="53" applyNumberFormat="1" applyFont="1" applyBorder="1" applyAlignment="1" applyProtection="1">
      <alignment wrapText="1"/>
      <protection/>
    </xf>
    <xf numFmtId="173" fontId="7" fillId="0" borderId="10" xfId="53" applyNumberFormat="1" applyFont="1" applyBorder="1" applyAlignment="1" applyProtection="1">
      <alignment wrapText="1"/>
      <protection/>
    </xf>
    <xf numFmtId="3" fontId="12" fillId="0" borderId="11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3" fontId="6" fillId="0" borderId="11" xfId="53" applyNumberFormat="1" applyFont="1" applyFill="1" applyBorder="1" applyAlignment="1" applyProtection="1">
      <alignment wrapText="1"/>
      <protection/>
    </xf>
    <xf numFmtId="174" fontId="7" fillId="33" borderId="10" xfId="53" applyNumberFormat="1" applyFont="1" applyFill="1" applyBorder="1" applyAlignment="1" applyProtection="1">
      <alignment wrapText="1"/>
      <protection/>
    </xf>
    <xf numFmtId="174" fontId="3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4" fontId="12" fillId="0" borderId="10" xfId="54" applyNumberFormat="1" applyFont="1" applyBorder="1" applyAlignment="1" applyProtection="1">
      <alignment horizontal="left" vertical="center" wrapText="1"/>
      <protection/>
    </xf>
    <xf numFmtId="174" fontId="3" fillId="33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12" fillId="0" borderId="11" xfId="53" applyNumberFormat="1" applyFont="1" applyFill="1" applyBorder="1" applyProtection="1">
      <alignment/>
      <protection/>
    </xf>
    <xf numFmtId="3" fontId="6" fillId="0" borderId="11" xfId="53" applyNumberFormat="1" applyFont="1" applyFill="1" applyBorder="1" applyAlignment="1" applyProtection="1">
      <alignment wrapText="1"/>
      <protection locked="0"/>
    </xf>
    <xf numFmtId="3" fontId="6" fillId="0" borderId="0" xfId="53" applyNumberFormat="1" applyFont="1" applyFill="1" applyBorder="1" applyAlignment="1" applyProtection="1">
      <alignment wrapText="1"/>
      <protection locked="0"/>
    </xf>
    <xf numFmtId="174" fontId="14" fillId="0" borderId="10" xfId="53" applyNumberFormat="1" applyFont="1" applyFill="1" applyBorder="1" applyAlignment="1" applyProtection="1">
      <alignment wrapText="1"/>
      <protection/>
    </xf>
    <xf numFmtId="174" fontId="14" fillId="33" borderId="10" xfId="53" applyNumberFormat="1" applyFont="1" applyFill="1" applyBorder="1" applyAlignment="1" applyProtection="1">
      <alignment wrapText="1"/>
      <protection/>
    </xf>
    <xf numFmtId="3" fontId="15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11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Protection="1">
      <alignment/>
      <protection/>
    </xf>
    <xf numFmtId="174" fontId="14" fillId="0" borderId="10" xfId="53" applyNumberFormat="1" applyFont="1" applyBorder="1" applyAlignment="1" applyProtection="1">
      <alignment wrapText="1"/>
      <protection/>
    </xf>
    <xf numFmtId="174" fontId="53" fillId="33" borderId="10" xfId="53" applyNumberFormat="1" applyFont="1" applyFill="1" applyBorder="1" applyAlignment="1" applyProtection="1">
      <alignment wrapText="1"/>
      <protection/>
    </xf>
    <xf numFmtId="3" fontId="15" fillId="0" borderId="11" xfId="53" applyNumberFormat="1" applyFont="1" applyFill="1" applyBorder="1" applyProtection="1">
      <alignment/>
      <protection/>
    </xf>
    <xf numFmtId="3" fontId="15" fillId="0" borderId="0" xfId="53" applyNumberFormat="1" applyFont="1" applyFill="1" applyBorder="1" applyProtection="1">
      <alignment/>
      <protection/>
    </xf>
    <xf numFmtId="0" fontId="15" fillId="0" borderId="0" xfId="0" applyFont="1" applyAlignment="1">
      <alignment/>
    </xf>
    <xf numFmtId="3" fontId="9" fillId="0" borderId="11" xfId="53" applyNumberFormat="1" applyFont="1" applyFill="1" applyBorder="1" applyProtection="1">
      <alignment/>
      <protection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4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0" fontId="12" fillId="0" borderId="0" xfId="0" applyFont="1" applyAlignment="1">
      <alignment/>
    </xf>
    <xf numFmtId="174" fontId="7" fillId="0" borderId="10" xfId="53" applyNumberFormat="1" applyFont="1" applyFill="1" applyBorder="1" applyAlignment="1" applyProtection="1">
      <alignment wrapText="1"/>
      <protection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vertical="center" wrapText="1"/>
    </xf>
    <xf numFmtId="174" fontId="17" fillId="0" borderId="10" xfId="53" applyNumberFormat="1" applyFont="1" applyBorder="1" applyAlignment="1" applyProtection="1">
      <alignment wrapText="1"/>
      <protection/>
    </xf>
    <xf numFmtId="174" fontId="9" fillId="34" borderId="10" xfId="54" applyNumberFormat="1" applyFont="1" applyFill="1" applyBorder="1" applyAlignment="1" applyProtection="1">
      <alignment horizontal="left" vertical="center" wrapText="1"/>
      <protection/>
    </xf>
    <xf numFmtId="174" fontId="6" fillId="34" borderId="10" xfId="54" applyNumberFormat="1" applyFont="1" applyFill="1" applyBorder="1" applyAlignment="1" applyProtection="1">
      <alignment horizontal="left" vertical="center" wrapText="1"/>
      <protection/>
    </xf>
    <xf numFmtId="174" fontId="12" fillId="34" borderId="10" xfId="54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18" fillId="0" borderId="10" xfId="54" applyNumberFormat="1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horizontal="center" vertical="center" wrapText="1"/>
    </xf>
    <xf numFmtId="49" fontId="9" fillId="35" borderId="10" xfId="54" applyNumberFormat="1" applyFont="1" applyFill="1" applyBorder="1" applyAlignment="1" applyProtection="1">
      <alignment horizontal="center" vertical="center"/>
      <protection/>
    </xf>
    <xf numFmtId="174" fontId="9" fillId="35" borderId="10" xfId="54" applyNumberFormat="1" applyFont="1" applyFill="1" applyBorder="1" applyAlignment="1" applyProtection="1">
      <alignment horizontal="left" vertical="center" wrapText="1"/>
      <protection/>
    </xf>
    <xf numFmtId="174" fontId="3" fillId="35" borderId="10" xfId="53" applyNumberFormat="1" applyFont="1" applyFill="1" applyBorder="1" applyAlignment="1" applyProtection="1">
      <alignment wrapText="1"/>
      <protection/>
    </xf>
    <xf numFmtId="173" fontId="3" fillId="35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3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3" xfId="53" applyNumberFormat="1" applyFont="1" applyBorder="1" applyAlignment="1" applyProtection="1">
      <alignment horizontal="center" vertical="center" wrapText="1"/>
      <protection/>
    </xf>
    <xf numFmtId="49" fontId="9" fillId="0" borderId="14" xfId="53" applyNumberFormat="1" applyFont="1" applyBorder="1" applyAlignment="1" applyProtection="1">
      <alignment horizontal="center" vertical="center" wrapText="1"/>
      <protection/>
    </xf>
    <xf numFmtId="49" fontId="9" fillId="0" borderId="15" xfId="53" applyNumberFormat="1" applyFont="1" applyBorder="1" applyAlignment="1" applyProtection="1">
      <alignment horizontal="center" vertic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9" fillId="0" borderId="14" xfId="53" applyFont="1" applyBorder="1" applyAlignment="1" applyProtection="1">
      <alignment horizontal="center" wrapText="1"/>
      <protection/>
    </xf>
    <xf numFmtId="0" fontId="9" fillId="0" borderId="15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3" fontId="9" fillId="0" borderId="13" xfId="53" applyNumberFormat="1" applyFont="1" applyBorder="1" applyAlignment="1" applyProtection="1">
      <alignment horizontal="center" vertical="center" wrapText="1"/>
      <protection/>
    </xf>
    <xf numFmtId="3" fontId="9" fillId="0" borderId="14" xfId="53" applyNumberFormat="1" applyFont="1" applyBorder="1" applyAlignment="1" applyProtection="1">
      <alignment horizontal="center" vertical="center" wrapText="1"/>
      <protection/>
    </xf>
    <xf numFmtId="3" fontId="9" fillId="0" borderId="15" xfId="53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G289"/>
  <sheetViews>
    <sheetView tabSelected="1" view="pageBreakPreview" zoomScale="91" zoomScaleNormal="70" zoomScaleSheetLayoutView="91" zoomScalePageLayoutView="0" workbookViewId="0" topLeftCell="A1">
      <pane xSplit="3" ySplit="8" topLeftCell="D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:E7"/>
    </sheetView>
  </sheetViews>
  <sheetFormatPr defaultColWidth="9.00390625" defaultRowHeight="12.75"/>
  <cols>
    <col min="1" max="1" width="9.125" style="6" customWidth="1"/>
    <col min="2" max="2" width="22.00390625" style="6" customWidth="1"/>
    <col min="3" max="3" width="47.25390625" style="98" customWidth="1"/>
    <col min="4" max="4" width="0.12890625" style="98" customWidth="1"/>
    <col min="5" max="5" width="23.375" style="98" customWidth="1"/>
    <col min="6" max="6" width="22.125" style="6" customWidth="1"/>
    <col min="7" max="7" width="21.00390625" style="6" customWidth="1"/>
    <col min="8" max="8" width="22.75390625" style="6" customWidth="1"/>
    <col min="9" max="9" width="13.75390625" style="6" bestFit="1" customWidth="1"/>
    <col min="10" max="18" width="13.25390625" style="6" bestFit="1" customWidth="1"/>
    <col min="19" max="19" width="8.625" style="6" customWidth="1"/>
    <col min="20" max="20" width="13.25390625" style="6" bestFit="1" customWidth="1"/>
    <col min="21" max="21" width="13.875" style="6" bestFit="1" customWidth="1"/>
    <col min="22" max="22" width="15.125" style="6" bestFit="1" customWidth="1"/>
    <col min="23" max="16384" width="9.125" style="6" customWidth="1"/>
  </cols>
  <sheetData>
    <row r="1" spans="2:33" ht="23.2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25" customHeight="1">
      <c r="B2" s="99" t="s">
        <v>0</v>
      </c>
      <c r="C2" s="99"/>
      <c r="D2" s="99"/>
      <c r="E2" s="99"/>
      <c r="F2" s="99"/>
      <c r="G2" s="99"/>
      <c r="H2" s="9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>
      <c r="B3" s="99"/>
      <c r="C3" s="99"/>
      <c r="D3" s="99"/>
      <c r="E3" s="99"/>
      <c r="F3" s="99"/>
      <c r="G3" s="99"/>
      <c r="H3" s="9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2.75" customHeight="1">
      <c r="B4" s="9"/>
      <c r="C4" s="10"/>
      <c r="D4" s="10"/>
      <c r="E4" s="10"/>
      <c r="F4" s="11"/>
      <c r="G4" s="12"/>
      <c r="H4" s="13" t="s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" customHeight="1">
      <c r="B5" s="100" t="s">
        <v>2</v>
      </c>
      <c r="C5" s="103" t="s">
        <v>3</v>
      </c>
      <c r="D5" s="106" t="s">
        <v>4</v>
      </c>
      <c r="E5" s="106" t="s">
        <v>173</v>
      </c>
      <c r="F5" s="103" t="s">
        <v>5</v>
      </c>
      <c r="G5" s="110" t="s">
        <v>6</v>
      </c>
      <c r="H5" s="110" t="s">
        <v>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36" customHeight="1">
      <c r="B6" s="101"/>
      <c r="C6" s="104"/>
      <c r="D6" s="107"/>
      <c r="E6" s="107"/>
      <c r="F6" s="109"/>
      <c r="G6" s="111"/>
      <c r="H6" s="1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35.25" customHeight="1">
      <c r="B7" s="102"/>
      <c r="C7" s="105"/>
      <c r="D7" s="108"/>
      <c r="E7" s="108"/>
      <c r="F7" s="16" t="s">
        <v>8</v>
      </c>
      <c r="G7" s="112"/>
      <c r="H7" s="112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75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9</v>
      </c>
      <c r="H8" s="19">
        <v>10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75">
      <c r="B9" s="22"/>
      <c r="C9" s="23" t="s">
        <v>9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>
      <c r="B10" s="27">
        <v>10000000</v>
      </c>
      <c r="C10" s="28" t="s">
        <v>10</v>
      </c>
      <c r="D10" s="29">
        <f>D11+D29+D40+D43+0.01179</f>
        <v>3021424.45851</v>
      </c>
      <c r="E10" s="29">
        <f>E11+E29+E40+E43+E42</f>
        <v>2728102.4008299997</v>
      </c>
      <c r="F10" s="29">
        <f>F11+F29+F40+F43</f>
        <v>3423789.69682</v>
      </c>
      <c r="G10" s="30">
        <f aca="true" t="shared" si="0" ref="G10:G16">F10/E10*100</f>
        <v>125.50077650231692</v>
      </c>
      <c r="H10" s="29">
        <f aca="true" t="shared" si="1" ref="H10:H18">F10-E10</f>
        <v>695687.2959900005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>
      <c r="B11" s="33">
        <v>11000000</v>
      </c>
      <c r="C11" s="34" t="s">
        <v>11</v>
      </c>
      <c r="D11" s="35">
        <f>D12+D18</f>
        <v>1736017.41275</v>
      </c>
      <c r="E11" s="35">
        <f>E12+E18</f>
        <v>1668229.2167299998</v>
      </c>
      <c r="F11" s="35">
        <f>F12+F18</f>
        <v>2080665.45045</v>
      </c>
      <c r="G11" s="36">
        <f t="shared" si="0"/>
        <v>124.72299547231538</v>
      </c>
      <c r="H11" s="35">
        <f t="shared" si="1"/>
        <v>412436.23372000013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7" customFormat="1" ht="32.25" customHeight="1">
      <c r="B12" s="33">
        <v>11010000</v>
      </c>
      <c r="C12" s="34" t="s">
        <v>12</v>
      </c>
      <c r="D12" s="35">
        <f>D13+D14+D15+D16+D17</f>
        <v>1526091.8030599998</v>
      </c>
      <c r="E12" s="35">
        <f>E13+E14+E15+E16+E17</f>
        <v>1343499.7965999998</v>
      </c>
      <c r="F12" s="35">
        <f>F13+F14+F15+F16+F17</f>
        <v>1711459.0361</v>
      </c>
      <c r="G12" s="36">
        <f t="shared" si="0"/>
        <v>127.38811278060452</v>
      </c>
      <c r="H12" s="35">
        <f t="shared" si="1"/>
        <v>367959.23950000014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5" customFormat="1" ht="72.75" customHeight="1">
      <c r="B13" s="38" t="s">
        <v>13</v>
      </c>
      <c r="C13" s="39" t="s">
        <v>14</v>
      </c>
      <c r="D13" s="40">
        <f>3416200.20334-2049720.12198</f>
        <v>1366480.08136</v>
      </c>
      <c r="E13" s="40">
        <f>2993759.88012-1796255.92821</f>
        <v>1197503.9519099998</v>
      </c>
      <c r="F13" s="40">
        <f>3722598.07363-2233558.84419</f>
        <v>1489039.22944</v>
      </c>
      <c r="G13" s="41">
        <f t="shared" si="0"/>
        <v>124.34524554720726</v>
      </c>
      <c r="H13" s="40">
        <f t="shared" si="1"/>
        <v>291535.2775300001</v>
      </c>
      <c r="I13" s="42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2:33" s="21" customFormat="1" ht="115.5" customHeight="1">
      <c r="B14" s="38" t="s">
        <v>15</v>
      </c>
      <c r="C14" s="39" t="s">
        <v>16</v>
      </c>
      <c r="D14" s="40">
        <f>32357.6955-19414.61725</f>
        <v>12943.078250000002</v>
      </c>
      <c r="E14" s="40">
        <f>29146.1762-17487.70564</f>
        <v>11658.470560000002</v>
      </c>
      <c r="F14" s="40">
        <f>38695.95393-23217.57231</f>
        <v>15478.381620000004</v>
      </c>
      <c r="G14" s="41">
        <f t="shared" si="0"/>
        <v>132.76511305956416</v>
      </c>
      <c r="H14" s="40">
        <f t="shared" si="1"/>
        <v>3819.911060000002</v>
      </c>
      <c r="I14" s="46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2:33" s="21" customFormat="1" ht="47.25">
      <c r="B15" s="38" t="s">
        <v>17</v>
      </c>
      <c r="C15" s="39" t="s">
        <v>18</v>
      </c>
      <c r="D15" s="40">
        <f>234920.65275-140952.39175</f>
        <v>93968.261</v>
      </c>
      <c r="E15" s="40">
        <f>217857.99318-130714.79605</f>
        <v>87143.19712999999</v>
      </c>
      <c r="F15" s="40">
        <f>315497.31817-189298.39098</f>
        <v>126198.92718999999</v>
      </c>
      <c r="G15" s="41">
        <f t="shared" si="0"/>
        <v>144.81787603194863</v>
      </c>
      <c r="H15" s="40">
        <f t="shared" si="1"/>
        <v>39055.73006</v>
      </c>
      <c r="I15" s="46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2:33" s="21" customFormat="1" ht="47.25">
      <c r="B16" s="38" t="s">
        <v>19</v>
      </c>
      <c r="C16" s="39" t="s">
        <v>20</v>
      </c>
      <c r="D16" s="40">
        <f>131749.35119-79049.61079</f>
        <v>52699.74039999998</v>
      </c>
      <c r="E16" s="40">
        <f>117981.94453-70789.16653</f>
        <v>47192.77799999999</v>
      </c>
      <c r="F16" s="47">
        <f>138330.91498+63464.12024-38078.47217-82998.54901</f>
        <v>80718.01404</v>
      </c>
      <c r="G16" s="41">
        <f t="shared" si="0"/>
        <v>171.03891201318984</v>
      </c>
      <c r="H16" s="40">
        <f t="shared" si="1"/>
        <v>33525.23604</v>
      </c>
      <c r="I16" s="46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2:33" s="21" customFormat="1" ht="78.75">
      <c r="B17" s="38" t="s">
        <v>21</v>
      </c>
      <c r="C17" s="39" t="s">
        <v>22</v>
      </c>
      <c r="D17" s="40">
        <f>1.60512-0.96307</f>
        <v>0.6420500000000001</v>
      </c>
      <c r="E17" s="40">
        <f>1.241+0.395-0.237</f>
        <v>1.399</v>
      </c>
      <c r="F17" s="40">
        <v>24.48381</v>
      </c>
      <c r="G17" s="41">
        <v>0</v>
      </c>
      <c r="H17" s="40">
        <f t="shared" si="1"/>
        <v>23.084809999999997</v>
      </c>
      <c r="I17" s="46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2:33" s="37" customFormat="1" ht="40.5" customHeight="1">
      <c r="B18" s="33">
        <v>11020000</v>
      </c>
      <c r="C18" s="34" t="s">
        <v>23</v>
      </c>
      <c r="D18" s="48">
        <f>D19+D20+D21+D22+D23+D24+D25+D26+D27+D28</f>
        <v>209925.60969000004</v>
      </c>
      <c r="E18" s="48">
        <f>E19+E20+E21+E22+E23+E24+E25+E26+E27+E28</f>
        <v>324729.4201299999</v>
      </c>
      <c r="F18" s="48">
        <f>F19+F20+F21+F22+F23+F24+F25+F26+F27+F28</f>
        <v>369206.4143500001</v>
      </c>
      <c r="G18" s="36">
        <f>F18/E18*100</f>
        <v>113.69663216908235</v>
      </c>
      <c r="H18" s="35">
        <f t="shared" si="1"/>
        <v>44476.99422000017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5">
      <c r="B19" s="38">
        <v>11020200</v>
      </c>
      <c r="C19" s="39" t="s">
        <v>24</v>
      </c>
      <c r="D19" s="40">
        <v>2800.01263</v>
      </c>
      <c r="E19" s="40">
        <v>2619.011</v>
      </c>
      <c r="F19" s="40">
        <v>1577.46356</v>
      </c>
      <c r="G19" s="41">
        <v>0</v>
      </c>
      <c r="H19" s="40">
        <f aca="true" t="shared" si="2" ref="H19:H28">F19-E18</f>
        <v>-323151.9565699999</v>
      </c>
      <c r="I19" s="46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3" s="21" customFormat="1" ht="31.5">
      <c r="B20" s="38" t="s">
        <v>25</v>
      </c>
      <c r="C20" s="39" t="s">
        <v>24</v>
      </c>
      <c r="D20" s="40">
        <v>286.57032</v>
      </c>
      <c r="E20" s="40">
        <v>202.66413</v>
      </c>
      <c r="F20" s="40">
        <v>170.986</v>
      </c>
      <c r="G20" s="41">
        <v>0</v>
      </c>
      <c r="H20" s="40">
        <f t="shared" si="2"/>
        <v>-2448.025</v>
      </c>
      <c r="I20" s="46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2:33" s="21" customFormat="1" ht="31.5">
      <c r="B21" s="38" t="s">
        <v>26</v>
      </c>
      <c r="C21" s="39" t="s">
        <v>27</v>
      </c>
      <c r="D21" s="40">
        <f>976300.13005-878670.117</f>
        <v>97630.01305000007</v>
      </c>
      <c r="E21" s="40">
        <f>1146688.39119-1032019.55206</f>
        <v>114668.8391300001</v>
      </c>
      <c r="F21" s="40">
        <f>1205130.77044-1084617.6934</f>
        <v>120513.07704000012</v>
      </c>
      <c r="G21" s="41">
        <f aca="true" t="shared" si="3" ref="G21:G26">F21/E20*100</f>
        <v>59464.43361240104</v>
      </c>
      <c r="H21" s="40">
        <f t="shared" si="2"/>
        <v>120310.41291000012</v>
      </c>
      <c r="I21" s="46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2:33" s="21" customFormat="1" ht="36.75" customHeight="1">
      <c r="B22" s="38" t="s">
        <v>28</v>
      </c>
      <c r="C22" s="39" t="s">
        <v>29</v>
      </c>
      <c r="D22" s="40">
        <f>182740.36853-164466.33149</f>
        <v>18274.037039999996</v>
      </c>
      <c r="E22" s="40">
        <f>197572.63948-177815.37519</f>
        <v>19757.26429000002</v>
      </c>
      <c r="F22" s="40">
        <f>203958.48967-183562.64042</f>
        <v>20395.84925</v>
      </c>
      <c r="G22" s="41">
        <f t="shared" si="3"/>
        <v>17.786740848468188</v>
      </c>
      <c r="H22" s="40">
        <f t="shared" si="2"/>
        <v>-94272.9898800001</v>
      </c>
      <c r="I22" s="46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2:33" s="21" customFormat="1" ht="73.5" customHeight="1">
      <c r="B23" s="38" t="s">
        <v>30</v>
      </c>
      <c r="C23" s="39" t="s">
        <v>31</v>
      </c>
      <c r="D23" s="40">
        <f>24566.08661-22109.47795</f>
        <v>2456.608659999998</v>
      </c>
      <c r="E23" s="40">
        <f>87618.65422-78856.7888</f>
        <v>8761.865420000002</v>
      </c>
      <c r="F23" s="40">
        <f>169446.10298-152501.49268</f>
        <v>16944.6103</v>
      </c>
      <c r="G23" s="41">
        <f t="shared" si="3"/>
        <v>85.76395016680713</v>
      </c>
      <c r="H23" s="40">
        <f t="shared" si="2"/>
        <v>-2812.6539900000207</v>
      </c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2:33" s="21" customFormat="1" ht="71.25" customHeight="1">
      <c r="B24" s="38" t="s">
        <v>32</v>
      </c>
      <c r="C24" s="39" t="s">
        <v>33</v>
      </c>
      <c r="D24" s="40">
        <f>134731.13333-121258.02001</f>
        <v>13473.113320000019</v>
      </c>
      <c r="E24" s="40">
        <f>93388.86268-84049.97642</f>
        <v>9338.88626</v>
      </c>
      <c r="F24" s="40">
        <f>144252.82428-129827.54185</f>
        <v>14425.282430000007</v>
      </c>
      <c r="G24" s="41">
        <f t="shared" si="3"/>
        <v>164.63711479832344</v>
      </c>
      <c r="H24" s="40">
        <f t="shared" si="2"/>
        <v>5663.417010000005</v>
      </c>
      <c r="I24" s="46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2:33" s="21" customFormat="1" ht="47.25">
      <c r="B25" s="38" t="s">
        <v>34</v>
      </c>
      <c r="C25" s="39" t="s">
        <v>35</v>
      </c>
      <c r="D25" s="40">
        <f>988.5116-889.66043</f>
        <v>98.85117000000002</v>
      </c>
      <c r="E25" s="40">
        <f>77.50038-69.75034</f>
        <v>7.750040000000013</v>
      </c>
      <c r="F25" s="40">
        <f>55.33444-49.80099</f>
        <v>5.533450000000002</v>
      </c>
      <c r="G25" s="41">
        <f t="shared" si="3"/>
        <v>0.059251712098697326</v>
      </c>
      <c r="H25" s="40">
        <f t="shared" si="2"/>
        <v>-9333.352809999998</v>
      </c>
      <c r="I25" s="46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2:33" s="21" customFormat="1" ht="33.75" customHeight="1">
      <c r="B26" s="38" t="s">
        <v>36</v>
      </c>
      <c r="C26" s="39" t="s">
        <v>37</v>
      </c>
      <c r="D26" s="40">
        <f>694669.56508-625202.60849</f>
        <v>69466.95658999996</v>
      </c>
      <c r="E26" s="40">
        <f>1624028.5054-1461625.65467</f>
        <v>162402.85072999983</v>
      </c>
      <c r="F26" s="40">
        <f>1835012.04301-1651510.83858</f>
        <v>183501.20442999993</v>
      </c>
      <c r="G26" s="41">
        <f t="shared" si="3"/>
        <v>2367745.255895449</v>
      </c>
      <c r="H26" s="40">
        <f t="shared" si="2"/>
        <v>183493.4543899999</v>
      </c>
      <c r="I26" s="46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2:33" s="21" customFormat="1" ht="25.5" customHeight="1">
      <c r="B27" s="38" t="s">
        <v>38</v>
      </c>
      <c r="C27" s="39" t="s">
        <v>39</v>
      </c>
      <c r="D27" s="40">
        <f>13.536-12.1824</f>
        <v>1.3536000000000001</v>
      </c>
      <c r="E27" s="40">
        <f>88.16554-79.34899</f>
        <v>8.816549999999992</v>
      </c>
      <c r="F27" s="40">
        <f>-34.369-(-30.9321)</f>
        <v>-3.4369000000000014</v>
      </c>
      <c r="G27" s="41">
        <v>0</v>
      </c>
      <c r="H27" s="40">
        <f t="shared" si="2"/>
        <v>-162406.28762999983</v>
      </c>
      <c r="I27" s="4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2:33" s="21" customFormat="1" ht="84" customHeight="1">
      <c r="B28" s="38" t="s">
        <v>40</v>
      </c>
      <c r="C28" s="49" t="s">
        <v>41</v>
      </c>
      <c r="D28" s="40">
        <f>54380.933-48942.83969</f>
        <v>5438.093309999997</v>
      </c>
      <c r="E28" s="40">
        <f>69614.72565-62653.25307</f>
        <v>6961.472579999994</v>
      </c>
      <c r="F28" s="40">
        <f>116758.44771-105082.60292</f>
        <v>11675.844789999988</v>
      </c>
      <c r="G28" s="41">
        <f>F28/E27*100</f>
        <v>132430.99386948408</v>
      </c>
      <c r="H28" s="40">
        <f t="shared" si="2"/>
        <v>11667.028239999989</v>
      </c>
      <c r="I28" s="46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2:33" s="15" customFormat="1" ht="31.5">
      <c r="B29" s="33">
        <v>13000000</v>
      </c>
      <c r="C29" s="34" t="s">
        <v>42</v>
      </c>
      <c r="D29" s="48">
        <f>D31+D36+D39+D30</f>
        <v>16268.660549999997</v>
      </c>
      <c r="E29" s="48">
        <f>E31+E36+E39+E30</f>
        <v>4016.27654</v>
      </c>
      <c r="F29" s="48">
        <f>F31+F36+F39+F30</f>
        <v>2036.59243</v>
      </c>
      <c r="G29" s="36">
        <f>F29/E29*100</f>
        <v>50.70847113530683</v>
      </c>
      <c r="H29" s="35">
        <f aca="true" t="shared" si="4" ref="H29:H41">F29-E29</f>
        <v>-1979.68411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5">
      <c r="B30" s="33" t="s">
        <v>43</v>
      </c>
      <c r="C30" s="34" t="s">
        <v>44</v>
      </c>
      <c r="D30" s="48">
        <v>83.68959</v>
      </c>
      <c r="E30" s="48">
        <v>68.74719</v>
      </c>
      <c r="F30" s="48">
        <v>46.16283</v>
      </c>
      <c r="G30" s="36">
        <v>0</v>
      </c>
      <c r="H30" s="35">
        <f t="shared" si="4"/>
        <v>-22.584360000000004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5" customFormat="1" ht="31.5">
      <c r="B31" s="50">
        <v>13020000</v>
      </c>
      <c r="C31" s="51" t="s">
        <v>45</v>
      </c>
      <c r="D31" s="48">
        <f>D32+D33+D34+D35</f>
        <v>12638.396399999998</v>
      </c>
      <c r="E31" s="52">
        <f>E32+E33+E34+E35</f>
        <v>2427.53422</v>
      </c>
      <c r="F31" s="48">
        <f>F32+F33+F34+F35</f>
        <v>803.17513</v>
      </c>
      <c r="G31" s="36">
        <f>F31/E31*100</f>
        <v>33.086047701523235</v>
      </c>
      <c r="H31" s="35">
        <f t="shared" si="4"/>
        <v>-1624.35909</v>
      </c>
      <c r="I31" s="42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5" customFormat="1" ht="63">
      <c r="B32" s="38" t="s">
        <v>46</v>
      </c>
      <c r="C32" s="39" t="s">
        <v>47</v>
      </c>
      <c r="D32" s="40">
        <f>24252.673-12126.33645</f>
        <v>12126.336549999998</v>
      </c>
      <c r="E32" s="47">
        <v>2407.92759</v>
      </c>
      <c r="F32" s="40">
        <v>776.73835</v>
      </c>
      <c r="G32" s="41">
        <f>F32/E32*100</f>
        <v>32.2575460003762</v>
      </c>
      <c r="H32" s="40">
        <f t="shared" si="4"/>
        <v>-1631.1892399999997</v>
      </c>
      <c r="I32" s="54"/>
      <c r="J32" s="4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5">
      <c r="B33" s="38">
        <v>13020200</v>
      </c>
      <c r="C33" s="39" t="s">
        <v>48</v>
      </c>
      <c r="D33" s="40">
        <v>-0.36937</v>
      </c>
      <c r="E33" s="40">
        <v>8.86359</v>
      </c>
      <c r="F33" s="40">
        <v>3.98978</v>
      </c>
      <c r="G33" s="41">
        <v>0</v>
      </c>
      <c r="H33" s="40">
        <f t="shared" si="4"/>
        <v>-4.873810000000001</v>
      </c>
      <c r="I33" s="55"/>
      <c r="J33" s="4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7.25">
      <c r="B34" s="38" t="s">
        <v>49</v>
      </c>
      <c r="C34" s="39" t="s">
        <v>50</v>
      </c>
      <c r="D34" s="40">
        <f>997.10561-498.55281</f>
        <v>498.55279999999993</v>
      </c>
      <c r="E34" s="40">
        <f>0.9018</f>
        <v>0.9018</v>
      </c>
      <c r="F34" s="40">
        <v>0.19502</v>
      </c>
      <c r="G34" s="41">
        <v>0</v>
      </c>
      <c r="H34" s="40">
        <f t="shared" si="4"/>
        <v>-0.7067800000000001</v>
      </c>
      <c r="I34" s="55"/>
      <c r="J34" s="43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7.25">
      <c r="B35" s="38" t="s">
        <v>51</v>
      </c>
      <c r="C35" s="39" t="s">
        <v>52</v>
      </c>
      <c r="D35" s="40">
        <f>27.75284-13.87642</f>
        <v>13.87642</v>
      </c>
      <c r="E35" s="40">
        <v>9.84124</v>
      </c>
      <c r="F35" s="40">
        <v>22.25198</v>
      </c>
      <c r="G35" s="41">
        <v>0</v>
      </c>
      <c r="H35" s="40">
        <f t="shared" si="4"/>
        <v>12.410739999999999</v>
      </c>
      <c r="I35" s="55"/>
      <c r="J35" s="4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5" customFormat="1" ht="20.25">
      <c r="B36" s="50">
        <v>13030000</v>
      </c>
      <c r="C36" s="51" t="s">
        <v>53</v>
      </c>
      <c r="D36" s="57">
        <f>D37+D38</f>
        <v>3545.17861</v>
      </c>
      <c r="E36" s="57">
        <f>E37+E38</f>
        <v>1519.18959</v>
      </c>
      <c r="F36" s="58">
        <f>F37+F38</f>
        <v>1184.3112299999998</v>
      </c>
      <c r="G36" s="36">
        <f>F36/E36*100</f>
        <v>77.95677628359735</v>
      </c>
      <c r="H36" s="35">
        <f t="shared" si="4"/>
        <v>-334.87836000000016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5" customFormat="1" ht="47.25">
      <c r="B37" s="38" t="s">
        <v>54</v>
      </c>
      <c r="C37" s="39" t="s">
        <v>55</v>
      </c>
      <c r="D37" s="40">
        <f>476.79144-357.59342</f>
        <v>119.19802000000004</v>
      </c>
      <c r="E37" s="40">
        <f>394.41576-295.81169</f>
        <v>98.60406999999998</v>
      </c>
      <c r="F37" s="40">
        <f>505.89006-354.12299</f>
        <v>151.76707</v>
      </c>
      <c r="G37" s="41">
        <f>F37/E37*100</f>
        <v>153.91562437534273</v>
      </c>
      <c r="H37" s="40">
        <f t="shared" si="4"/>
        <v>53.16300000000001</v>
      </c>
      <c r="I37" s="54"/>
      <c r="J37" s="4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7.25">
      <c r="B38" s="38" t="s">
        <v>56</v>
      </c>
      <c r="C38" s="60" t="s">
        <v>57</v>
      </c>
      <c r="D38" s="40">
        <v>3425.98059</v>
      </c>
      <c r="E38" s="40">
        <v>1420.58552</v>
      </c>
      <c r="F38" s="40">
        <f>1032.56217-0.01801</f>
        <v>1032.54416</v>
      </c>
      <c r="G38" s="41">
        <v>0</v>
      </c>
      <c r="H38" s="40">
        <f t="shared" si="4"/>
        <v>-388.04136000000017</v>
      </c>
      <c r="I38" s="61"/>
      <c r="J38" s="43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1.5">
      <c r="B39" s="50" t="s">
        <v>58</v>
      </c>
      <c r="C39" s="51" t="s">
        <v>59</v>
      </c>
      <c r="D39" s="63">
        <v>1.39595</v>
      </c>
      <c r="E39" s="63">
        <v>0.80554</v>
      </c>
      <c r="F39" s="64">
        <v>2.94324</v>
      </c>
      <c r="G39" s="36">
        <f>F39/E39*100</f>
        <v>365.3747796509174</v>
      </c>
      <c r="H39" s="35">
        <f t="shared" si="4"/>
        <v>2.1376999999999997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25">
      <c r="B40" s="33">
        <v>14000000</v>
      </c>
      <c r="C40" s="34" t="s">
        <v>60</v>
      </c>
      <c r="D40" s="35">
        <f>D41</f>
        <v>98529.19332</v>
      </c>
      <c r="E40" s="35">
        <f>E41</f>
        <v>78321.27873</v>
      </c>
      <c r="F40" s="35">
        <f>F41</f>
        <v>92461.32463</v>
      </c>
      <c r="G40" s="36">
        <f>F40/E40*100</f>
        <v>118.05390071419228</v>
      </c>
      <c r="H40" s="35">
        <f t="shared" si="4"/>
        <v>14140.045899999997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7.25">
      <c r="B41" s="70">
        <v>14040000</v>
      </c>
      <c r="C41" s="71" t="s">
        <v>61</v>
      </c>
      <c r="D41" s="40">
        <v>98529.19332</v>
      </c>
      <c r="E41" s="40">
        <v>78321.27873</v>
      </c>
      <c r="F41" s="47">
        <v>92461.32463</v>
      </c>
      <c r="G41" s="41">
        <f>F41/E41*100</f>
        <v>118.05390071419228</v>
      </c>
      <c r="H41" s="40">
        <f t="shared" si="4"/>
        <v>14140.045899999997</v>
      </c>
      <c r="I41" s="61"/>
      <c r="J41" s="43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21" customFormat="1" ht="20.25">
      <c r="B42" s="70" t="s">
        <v>62</v>
      </c>
      <c r="C42" s="71" t="s">
        <v>63</v>
      </c>
      <c r="D42" s="40"/>
      <c r="E42" s="40">
        <v>0.69722</v>
      </c>
      <c r="F42" s="47">
        <v>0</v>
      </c>
      <c r="G42" s="41"/>
      <c r="H42" s="40"/>
      <c r="I42" s="61"/>
      <c r="J42" s="43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2:33" s="15" customFormat="1" ht="20.25">
      <c r="B43" s="33" t="s">
        <v>64</v>
      </c>
      <c r="C43" s="72" t="s">
        <v>65</v>
      </c>
      <c r="D43" s="35">
        <f>D44+D55+D57+D68+D60</f>
        <v>1170609.1801</v>
      </c>
      <c r="E43" s="35">
        <f>E44+E55+E57+E68+E60</f>
        <v>977534.93161</v>
      </c>
      <c r="F43" s="35">
        <f>F44+F55+F57+F68+F60</f>
        <v>1248626.3293100002</v>
      </c>
      <c r="G43" s="36">
        <f aca="true" t="shared" si="5" ref="G43:G58">F43/E43*100</f>
        <v>127.73214428803202</v>
      </c>
      <c r="H43" s="35">
        <f aca="true" t="shared" si="6" ref="H43:H106">F43-E43</f>
        <v>271091.3977000002</v>
      </c>
      <c r="I43" s="68"/>
      <c r="J43" s="32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2:33" s="74" customFormat="1" ht="20.25">
      <c r="B44" s="50" t="s">
        <v>66</v>
      </c>
      <c r="C44" s="73" t="s">
        <v>67</v>
      </c>
      <c r="D44" s="63">
        <f>D45+D46+D47+D48+D49+D50+D51+D52+D53+D54</f>
        <v>773827.09811</v>
      </c>
      <c r="E44" s="63">
        <f>E45+E46+E47+E48+E49+E50+E51+E52+E53+E54</f>
        <v>602787.10783</v>
      </c>
      <c r="F44" s="63">
        <f>F45+F46+F47+F48+F49+F50+F51+F52+F53+F54</f>
        <v>749348.2397600001</v>
      </c>
      <c r="G44" s="36">
        <f t="shared" si="5"/>
        <v>124.31391282697004</v>
      </c>
      <c r="H44" s="35">
        <f t="shared" si="6"/>
        <v>146561.13193000015</v>
      </c>
      <c r="I44" s="42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>
        <f>T45+T46+T47+T48+T49+T50+T51+T52+T53+T54</f>
        <v>0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2:33" s="21" customFormat="1" ht="63">
      <c r="B45" s="70">
        <v>18010100</v>
      </c>
      <c r="C45" s="71" t="s">
        <v>68</v>
      </c>
      <c r="D45" s="40">
        <v>3346.43706</v>
      </c>
      <c r="E45" s="40">
        <v>3106.22766</v>
      </c>
      <c r="F45" s="40">
        <v>3889.76165</v>
      </c>
      <c r="G45" s="41">
        <f t="shared" si="5"/>
        <v>125.2246156999323</v>
      </c>
      <c r="H45" s="40">
        <f t="shared" si="6"/>
        <v>783.5339899999999</v>
      </c>
      <c r="I45" s="61"/>
      <c r="J45" s="43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3">
      <c r="B46" s="70">
        <v>18010200</v>
      </c>
      <c r="C46" s="71" t="s">
        <v>69</v>
      </c>
      <c r="D46" s="40">
        <v>2538.23405</v>
      </c>
      <c r="E46" s="40">
        <v>5216.54022</v>
      </c>
      <c r="F46" s="40">
        <v>9993.26877</v>
      </c>
      <c r="G46" s="41">
        <f t="shared" si="5"/>
        <v>191.5689010061922</v>
      </c>
      <c r="H46" s="40">
        <f t="shared" si="6"/>
        <v>4776.728550000001</v>
      </c>
      <c r="I46" s="61"/>
      <c r="J46" s="43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3">
      <c r="B47" s="70">
        <v>18010300</v>
      </c>
      <c r="C47" s="71" t="s">
        <v>70</v>
      </c>
      <c r="D47" s="40">
        <v>591.87267</v>
      </c>
      <c r="E47" s="40">
        <v>938.96516</v>
      </c>
      <c r="F47" s="40">
        <v>3756.38181</v>
      </c>
      <c r="G47" s="41">
        <f t="shared" si="5"/>
        <v>400.0555047218152</v>
      </c>
      <c r="H47" s="40">
        <f t="shared" si="6"/>
        <v>2817.41665</v>
      </c>
      <c r="I47" s="61"/>
      <c r="J47" s="43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63">
      <c r="B48" s="70">
        <v>18010400</v>
      </c>
      <c r="C48" s="71" t="s">
        <v>71</v>
      </c>
      <c r="D48" s="40">
        <v>54020.72472</v>
      </c>
      <c r="E48" s="40">
        <v>62568.8993</v>
      </c>
      <c r="F48" s="40">
        <v>90111.2222</v>
      </c>
      <c r="G48" s="41">
        <f t="shared" si="5"/>
        <v>144.01919037754274</v>
      </c>
      <c r="H48" s="40">
        <f t="shared" si="6"/>
        <v>27542.322900000006</v>
      </c>
      <c r="I48" s="61"/>
      <c r="J48" s="43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0.25">
      <c r="B49" s="70">
        <v>18010500</v>
      </c>
      <c r="C49" s="71" t="s">
        <v>72</v>
      </c>
      <c r="D49" s="75">
        <v>281716.76195</v>
      </c>
      <c r="E49" s="75">
        <v>203154.64597</v>
      </c>
      <c r="F49" s="75">
        <v>236078.64445</v>
      </c>
      <c r="G49" s="41">
        <f t="shared" si="5"/>
        <v>116.20637240305196</v>
      </c>
      <c r="H49" s="40">
        <f t="shared" si="6"/>
        <v>32923.99847999998</v>
      </c>
      <c r="I49" s="61"/>
      <c r="J49" s="43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0.25">
      <c r="B50" s="70">
        <v>18010600</v>
      </c>
      <c r="C50" s="71" t="s">
        <v>73</v>
      </c>
      <c r="D50" s="75">
        <v>410670.45904</v>
      </c>
      <c r="E50" s="75">
        <f>308733.37821+0.1</f>
        <v>308733.47821</v>
      </c>
      <c r="F50" s="75">
        <v>390934.70238</v>
      </c>
      <c r="G50" s="41">
        <f t="shared" si="5"/>
        <v>126.62530304345123</v>
      </c>
      <c r="H50" s="40">
        <f t="shared" si="6"/>
        <v>82201.22417</v>
      </c>
      <c r="I50" s="61"/>
      <c r="J50" s="43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0.25">
      <c r="B51" s="70">
        <v>18010700</v>
      </c>
      <c r="C51" s="71" t="s">
        <v>74</v>
      </c>
      <c r="D51" s="75">
        <v>10704.81476</v>
      </c>
      <c r="E51" s="75">
        <v>8547.44418</v>
      </c>
      <c r="F51" s="75">
        <v>8673.59244</v>
      </c>
      <c r="G51" s="41">
        <f t="shared" si="5"/>
        <v>101.47585941883273</v>
      </c>
      <c r="H51" s="40">
        <f t="shared" si="6"/>
        <v>126.14825999999994</v>
      </c>
      <c r="I51" s="61"/>
      <c r="J51" s="43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0.25">
      <c r="B52" s="70">
        <v>18010900</v>
      </c>
      <c r="C52" s="71" t="s">
        <v>75</v>
      </c>
      <c r="D52" s="75">
        <v>2870.03281</v>
      </c>
      <c r="E52" s="75">
        <v>2606.34769</v>
      </c>
      <c r="F52" s="75">
        <v>1900.65188</v>
      </c>
      <c r="G52" s="41">
        <f t="shared" si="5"/>
        <v>72.92395743255574</v>
      </c>
      <c r="H52" s="40">
        <f t="shared" si="6"/>
        <v>-705.6958100000002</v>
      </c>
      <c r="I52" s="61"/>
      <c r="J52" s="43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0.25">
      <c r="B53" s="70" t="s">
        <v>76</v>
      </c>
      <c r="C53" s="71" t="s">
        <v>77</v>
      </c>
      <c r="D53" s="40">
        <v>3598.71821</v>
      </c>
      <c r="E53" s="40">
        <v>3926.71899</v>
      </c>
      <c r="F53" s="40">
        <v>3622.20311</v>
      </c>
      <c r="G53" s="41">
        <f t="shared" si="5"/>
        <v>92.24502999131089</v>
      </c>
      <c r="H53" s="40">
        <f t="shared" si="6"/>
        <v>-304.5158799999999</v>
      </c>
      <c r="I53" s="61"/>
      <c r="J53" s="43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21" customFormat="1" ht="20.25">
      <c r="B54" s="70" t="s">
        <v>78</v>
      </c>
      <c r="C54" s="71" t="s">
        <v>79</v>
      </c>
      <c r="D54" s="40">
        <v>3769.04284</v>
      </c>
      <c r="E54" s="40">
        <v>3987.84045</v>
      </c>
      <c r="F54" s="40">
        <v>387.81107</v>
      </c>
      <c r="G54" s="41">
        <f t="shared" si="5"/>
        <v>9.724839167023344</v>
      </c>
      <c r="H54" s="40">
        <f t="shared" si="6"/>
        <v>-3600.02938</v>
      </c>
      <c r="I54" s="61"/>
      <c r="J54" s="43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2:33" s="74" customFormat="1" ht="32.25">
      <c r="B55" s="50" t="s">
        <v>80</v>
      </c>
      <c r="C55" s="73" t="s">
        <v>81</v>
      </c>
      <c r="D55" s="63">
        <f>D56</f>
        <v>2595.54639</v>
      </c>
      <c r="E55" s="63">
        <f>E56</f>
        <v>1142.04266</v>
      </c>
      <c r="F55" s="63">
        <f>F56</f>
        <v>1643.61607</v>
      </c>
      <c r="G55" s="36">
        <f t="shared" si="5"/>
        <v>143.91897321944174</v>
      </c>
      <c r="H55" s="35">
        <f t="shared" si="6"/>
        <v>501.57340999999997</v>
      </c>
      <c r="I55" s="54"/>
      <c r="J55" s="44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</row>
    <row r="56" spans="2:33" s="21" customFormat="1" ht="32.25">
      <c r="B56" s="38" t="s">
        <v>82</v>
      </c>
      <c r="C56" s="76" t="s">
        <v>83</v>
      </c>
      <c r="D56" s="40">
        <v>2595.54639</v>
      </c>
      <c r="E56" s="40">
        <v>1142.04266</v>
      </c>
      <c r="F56" s="47">
        <v>1643.61607</v>
      </c>
      <c r="G56" s="41">
        <f t="shared" si="5"/>
        <v>143.91897321944174</v>
      </c>
      <c r="H56" s="40">
        <f t="shared" si="6"/>
        <v>501.57340999999997</v>
      </c>
      <c r="I56" s="61"/>
      <c r="J56" s="43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2:33" s="74" customFormat="1" ht="20.25">
      <c r="B57" s="50" t="s">
        <v>84</v>
      </c>
      <c r="C57" s="73" t="s">
        <v>85</v>
      </c>
      <c r="D57" s="63">
        <f>D58+D59</f>
        <v>2024.0830700000001</v>
      </c>
      <c r="E57" s="63">
        <f>E58+E59</f>
        <v>1819.6423300000001</v>
      </c>
      <c r="F57" s="58">
        <f>F58+F59</f>
        <v>3518.2229</v>
      </c>
      <c r="G57" s="36">
        <f t="shared" si="5"/>
        <v>193.34694747401264</v>
      </c>
      <c r="H57" s="35">
        <f t="shared" si="6"/>
        <v>1698.58057</v>
      </c>
      <c r="I57" s="54"/>
      <c r="J57" s="44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</row>
    <row r="58" spans="2:33" s="21" customFormat="1" ht="32.25">
      <c r="B58" s="38" t="s">
        <v>86</v>
      </c>
      <c r="C58" s="76" t="s">
        <v>87</v>
      </c>
      <c r="D58" s="40">
        <v>1909.90083</v>
      </c>
      <c r="E58" s="40">
        <v>1798.78168</v>
      </c>
      <c r="F58" s="40">
        <v>3274.49724</v>
      </c>
      <c r="G58" s="41">
        <f t="shared" si="5"/>
        <v>182.03972591048404</v>
      </c>
      <c r="H58" s="40">
        <f t="shared" si="6"/>
        <v>1475.71556</v>
      </c>
      <c r="I58" s="61"/>
      <c r="J58" s="43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25">
      <c r="B59" s="38" t="s">
        <v>88</v>
      </c>
      <c r="C59" s="76" t="s">
        <v>89</v>
      </c>
      <c r="D59" s="40">
        <v>114.18224</v>
      </c>
      <c r="E59" s="40">
        <v>20.86065</v>
      </c>
      <c r="F59" s="40">
        <v>243.72566</v>
      </c>
      <c r="G59" s="41">
        <v>0</v>
      </c>
      <c r="H59" s="40">
        <f t="shared" si="6"/>
        <v>222.86501</v>
      </c>
      <c r="I59" s="61"/>
      <c r="J59" s="43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32.25">
      <c r="B60" s="50" t="s">
        <v>90</v>
      </c>
      <c r="C60" s="73" t="s">
        <v>91</v>
      </c>
      <c r="D60" s="63">
        <f>D61+D62+D63+D64+D65+D66+D67</f>
        <v>-107.32033999999999</v>
      </c>
      <c r="E60" s="63">
        <f>E61+E62+E63+E64+E65+E66+E67</f>
        <v>-32.518829999999994</v>
      </c>
      <c r="F60" s="63">
        <f>F61+F62+F63+F64+F65+F66+F67</f>
        <v>-1.5</v>
      </c>
      <c r="G60" s="36">
        <v>0</v>
      </c>
      <c r="H60" s="35">
        <f t="shared" si="6"/>
        <v>31.018829999999994</v>
      </c>
      <c r="I60" s="61"/>
      <c r="J60" s="43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>
      <c r="B61" s="77">
        <v>18040100</v>
      </c>
      <c r="C61" s="76" t="s">
        <v>92</v>
      </c>
      <c r="D61" s="40">
        <v>-8.29486</v>
      </c>
      <c r="E61" s="40">
        <v>-13.65022</v>
      </c>
      <c r="F61" s="40">
        <v>0</v>
      </c>
      <c r="G61" s="41">
        <v>0</v>
      </c>
      <c r="H61" s="40">
        <f t="shared" si="6"/>
        <v>13.65022</v>
      </c>
      <c r="I61" s="61"/>
      <c r="J61" s="43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>
      <c r="B62" s="77">
        <v>18040200</v>
      </c>
      <c r="C62" s="76" t="s">
        <v>93</v>
      </c>
      <c r="D62" s="40">
        <v>-59.99938</v>
      </c>
      <c r="E62" s="40">
        <v>-17.67693</v>
      </c>
      <c r="F62" s="40">
        <v>0</v>
      </c>
      <c r="G62" s="41">
        <v>0</v>
      </c>
      <c r="H62" s="40">
        <f t="shared" si="6"/>
        <v>17.67693</v>
      </c>
      <c r="I62" s="61"/>
      <c r="J62" s="43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48">
      <c r="B63" s="77">
        <v>18040500</v>
      </c>
      <c r="C63" s="76" t="s">
        <v>94</v>
      </c>
      <c r="D63" s="40">
        <v>-1.95639</v>
      </c>
      <c r="E63" s="40">
        <v>1.5</v>
      </c>
      <c r="F63" s="40">
        <v>-1.5</v>
      </c>
      <c r="G63" s="41">
        <v>0</v>
      </c>
      <c r="H63" s="40">
        <f t="shared" si="6"/>
        <v>-3</v>
      </c>
      <c r="I63" s="61"/>
      <c r="J63" s="43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58.5" customHeight="1">
      <c r="B64" s="77">
        <v>18040600</v>
      </c>
      <c r="C64" s="76" t="s">
        <v>95</v>
      </c>
      <c r="D64" s="40">
        <v>-16.84812</v>
      </c>
      <c r="E64" s="40">
        <v>-2.69168</v>
      </c>
      <c r="F64" s="40">
        <v>0</v>
      </c>
      <c r="G64" s="41">
        <v>0</v>
      </c>
      <c r="H64" s="40">
        <f t="shared" si="6"/>
        <v>2.69168</v>
      </c>
      <c r="I64" s="61"/>
      <c r="J64" s="43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48">
      <c r="B65" s="77">
        <v>18040700</v>
      </c>
      <c r="C65" s="76" t="s">
        <v>96</v>
      </c>
      <c r="D65" s="40">
        <v>0</v>
      </c>
      <c r="E65" s="40">
        <v>0</v>
      </c>
      <c r="F65" s="40">
        <v>0</v>
      </c>
      <c r="G65" s="41">
        <v>0</v>
      </c>
      <c r="H65" s="40">
        <f t="shared" si="6"/>
        <v>0</v>
      </c>
      <c r="I65" s="61"/>
      <c r="J65" s="43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66" customHeight="1">
      <c r="B66" s="77">
        <v>18040800</v>
      </c>
      <c r="C66" s="76" t="s">
        <v>97</v>
      </c>
      <c r="D66" s="40">
        <v>-5.63775</v>
      </c>
      <c r="E66" s="40">
        <v>0</v>
      </c>
      <c r="F66" s="40">
        <v>0</v>
      </c>
      <c r="G66" s="41">
        <v>0</v>
      </c>
      <c r="H66" s="40">
        <f t="shared" si="6"/>
        <v>0</v>
      </c>
      <c r="I66" s="61"/>
      <c r="J66" s="43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21" customFormat="1" ht="48">
      <c r="B67" s="77">
        <v>18041400</v>
      </c>
      <c r="C67" s="76" t="s">
        <v>98</v>
      </c>
      <c r="D67" s="40">
        <v>-14.58384</v>
      </c>
      <c r="E67" s="40">
        <v>0</v>
      </c>
      <c r="F67" s="40">
        <v>0</v>
      </c>
      <c r="G67" s="41">
        <v>0</v>
      </c>
      <c r="H67" s="40">
        <f t="shared" si="6"/>
        <v>0</v>
      </c>
      <c r="I67" s="61"/>
      <c r="J67" s="43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</row>
    <row r="68" spans="2:33" s="74" customFormat="1" ht="20.25">
      <c r="B68" s="50" t="s">
        <v>99</v>
      </c>
      <c r="C68" s="73" t="s">
        <v>100</v>
      </c>
      <c r="D68" s="63">
        <f>D71+D72+D69+D70</f>
        <v>392269.77287000004</v>
      </c>
      <c r="E68" s="58">
        <f>E71+E72+E69+E70</f>
        <v>371818.65761999995</v>
      </c>
      <c r="F68" s="58">
        <f>F71+F72+F69+F70</f>
        <v>494117.75058</v>
      </c>
      <c r="G68" s="36">
        <f>F68/E68*100</f>
        <v>132.89213449987497</v>
      </c>
      <c r="H68" s="35">
        <f t="shared" si="6"/>
        <v>122299.09296000004</v>
      </c>
      <c r="I68" s="54"/>
      <c r="J68" s="44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25">
      <c r="B69" s="38" t="s">
        <v>101</v>
      </c>
      <c r="C69" s="76" t="s">
        <v>102</v>
      </c>
      <c r="D69" s="78">
        <v>0.87133</v>
      </c>
      <c r="E69" s="40">
        <v>387.8156</v>
      </c>
      <c r="F69" s="78">
        <v>-535.2638</v>
      </c>
      <c r="G69" s="41">
        <v>0</v>
      </c>
      <c r="H69" s="40">
        <f t="shared" si="6"/>
        <v>-923.0794</v>
      </c>
      <c r="I69" s="54"/>
      <c r="J69" s="44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74" customFormat="1" ht="32.25">
      <c r="B70" s="38" t="s">
        <v>103</v>
      </c>
      <c r="C70" s="76" t="s">
        <v>104</v>
      </c>
      <c r="D70" s="78">
        <v>0.03855</v>
      </c>
      <c r="E70" s="40">
        <v>0</v>
      </c>
      <c r="F70" s="78">
        <v>0</v>
      </c>
      <c r="G70" s="41">
        <v>0</v>
      </c>
      <c r="H70" s="40">
        <f t="shared" si="6"/>
        <v>0</v>
      </c>
      <c r="I70" s="54"/>
      <c r="J70" s="44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</row>
    <row r="71" spans="2:33" s="21" customFormat="1" ht="20.25">
      <c r="B71" s="38" t="s">
        <v>105</v>
      </c>
      <c r="C71" s="76" t="s">
        <v>106</v>
      </c>
      <c r="D71" s="40">
        <v>98601.4466</v>
      </c>
      <c r="E71" s="40">
        <v>88868.04483</v>
      </c>
      <c r="F71" s="40">
        <v>115901.4729</v>
      </c>
      <c r="G71" s="41">
        <f>F71/E71*100</f>
        <v>130.41973987580525</v>
      </c>
      <c r="H71" s="40">
        <f t="shared" si="6"/>
        <v>27033.428069999994</v>
      </c>
      <c r="I71" s="61"/>
      <c r="J71" s="43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21" customFormat="1" ht="20.25">
      <c r="B72" s="38" t="s">
        <v>107</v>
      </c>
      <c r="C72" s="76" t="s">
        <v>108</v>
      </c>
      <c r="D72" s="40">
        <v>293667.41639</v>
      </c>
      <c r="E72" s="40">
        <v>282562.79719</v>
      </c>
      <c r="F72" s="40">
        <v>378751.54148</v>
      </c>
      <c r="G72" s="41">
        <f>F72/E72*100</f>
        <v>134.04154589583888</v>
      </c>
      <c r="H72" s="40">
        <f t="shared" si="6"/>
        <v>96188.74429</v>
      </c>
      <c r="I72" s="61"/>
      <c r="J72" s="43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2:33" s="37" customFormat="1" ht="20.25">
      <c r="B73" s="27">
        <v>20000000</v>
      </c>
      <c r="C73" s="28" t="s">
        <v>109</v>
      </c>
      <c r="D73" s="29">
        <f>D74+D83+D104</f>
        <v>37838.99114</v>
      </c>
      <c r="E73" s="29">
        <f>E74+E83+E104</f>
        <v>26332.722560000006</v>
      </c>
      <c r="F73" s="29">
        <f>F74+F83+F104</f>
        <v>35152.06362</v>
      </c>
      <c r="G73" s="30">
        <f>F73/E73*100</f>
        <v>133.49194539191618</v>
      </c>
      <c r="H73" s="29">
        <f t="shared" si="6"/>
        <v>8819.341059999995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7" customFormat="1" ht="38.25" customHeight="1">
      <c r="B74" s="33">
        <v>21000000</v>
      </c>
      <c r="C74" s="79" t="s">
        <v>110</v>
      </c>
      <c r="D74" s="52">
        <f>D75+D78</f>
        <v>1694.45786</v>
      </c>
      <c r="E74" s="52">
        <f>E75+E78</f>
        <v>519.4036</v>
      </c>
      <c r="F74" s="52">
        <f>F75+F78</f>
        <v>1412.37368</v>
      </c>
      <c r="G74" s="36">
        <f>F74/E74*100</f>
        <v>271.92219691969785</v>
      </c>
      <c r="H74" s="35">
        <f t="shared" si="6"/>
        <v>892.9700799999999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7" customFormat="1" ht="78.75">
      <c r="B75" s="33" t="s">
        <v>111</v>
      </c>
      <c r="C75" s="79" t="s">
        <v>112</v>
      </c>
      <c r="D75" s="52">
        <f>D76+D77</f>
        <v>1005.2012400000001</v>
      </c>
      <c r="E75" s="52">
        <v>0</v>
      </c>
      <c r="F75" s="52">
        <f>F76+F77</f>
        <v>0</v>
      </c>
      <c r="G75" s="36">
        <v>0</v>
      </c>
      <c r="H75" s="35">
        <f t="shared" si="6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7" customFormat="1" ht="63">
      <c r="B76" s="38" t="s">
        <v>113</v>
      </c>
      <c r="C76" s="80" t="s">
        <v>114</v>
      </c>
      <c r="D76" s="75">
        <v>982.00124</v>
      </c>
      <c r="E76" s="75">
        <v>0</v>
      </c>
      <c r="F76" s="75">
        <v>0</v>
      </c>
      <c r="G76" s="41">
        <v>0</v>
      </c>
      <c r="H76" s="40">
        <f t="shared" si="6"/>
        <v>0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37" customFormat="1" ht="63">
      <c r="B77" s="38" t="s">
        <v>115</v>
      </c>
      <c r="C77" s="80" t="s">
        <v>116</v>
      </c>
      <c r="D77" s="75">
        <v>23.2</v>
      </c>
      <c r="E77" s="75">
        <v>0</v>
      </c>
      <c r="F77" s="75">
        <v>0</v>
      </c>
      <c r="G77" s="41">
        <v>0</v>
      </c>
      <c r="H77" s="40">
        <f t="shared" si="6"/>
        <v>0</v>
      </c>
      <c r="I77" s="68"/>
      <c r="J77" s="32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</row>
    <row r="78" spans="2:33" s="45" customFormat="1" ht="20.25">
      <c r="B78" s="50">
        <v>21080000</v>
      </c>
      <c r="C78" s="81" t="s">
        <v>117</v>
      </c>
      <c r="D78" s="58">
        <f>D80+D81+D82+D79</f>
        <v>689.25662</v>
      </c>
      <c r="E78" s="58">
        <f>E79+E81+E82+E80</f>
        <v>519.4036</v>
      </c>
      <c r="F78" s="58">
        <f>F79+F81+F82+F80</f>
        <v>1412.37368</v>
      </c>
      <c r="G78" s="36">
        <f>F78/E78*100</f>
        <v>271.92219691969785</v>
      </c>
      <c r="H78" s="35">
        <f t="shared" si="6"/>
        <v>892.9700799999999</v>
      </c>
      <c r="I78" s="42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45" customFormat="1" ht="20.25">
      <c r="B79" s="38" t="s">
        <v>118</v>
      </c>
      <c r="C79" s="80" t="s">
        <v>117</v>
      </c>
      <c r="D79" s="75">
        <v>23.28683</v>
      </c>
      <c r="E79" s="75">
        <v>1.378</v>
      </c>
      <c r="F79" s="47">
        <v>275.19238</v>
      </c>
      <c r="G79" s="41">
        <v>0</v>
      </c>
      <c r="H79" s="40">
        <f t="shared" si="6"/>
        <v>273.81438</v>
      </c>
      <c r="I79" s="42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</row>
    <row r="80" spans="2:33" s="37" customFormat="1" ht="114.75" customHeight="1">
      <c r="B80" s="38" t="s">
        <v>119</v>
      </c>
      <c r="C80" s="80" t="s">
        <v>120</v>
      </c>
      <c r="D80" s="40">
        <v>4.72498</v>
      </c>
      <c r="E80" s="40">
        <v>-2.80925</v>
      </c>
      <c r="F80" s="40">
        <v>0.82095</v>
      </c>
      <c r="G80" s="41">
        <f>F80/E80*100</f>
        <v>-29.22310225149061</v>
      </c>
      <c r="H80" s="40">
        <f t="shared" si="6"/>
        <v>3.6302</v>
      </c>
      <c r="I80" s="68"/>
      <c r="J80" s="43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7" customFormat="1" ht="20.25">
      <c r="B81" s="38" t="s">
        <v>121</v>
      </c>
      <c r="C81" s="80" t="s">
        <v>122</v>
      </c>
      <c r="D81" s="40">
        <v>430.24811</v>
      </c>
      <c r="E81" s="40">
        <v>377.11565</v>
      </c>
      <c r="F81" s="47">
        <v>277.89346</v>
      </c>
      <c r="G81" s="41">
        <f>F81/E81*100</f>
        <v>73.68918791887846</v>
      </c>
      <c r="H81" s="40">
        <f t="shared" si="6"/>
        <v>-99.22219000000001</v>
      </c>
      <c r="I81" s="68"/>
      <c r="J81" s="43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7" customFormat="1" ht="63">
      <c r="B82" s="38" t="s">
        <v>123</v>
      </c>
      <c r="C82" s="80" t="s">
        <v>124</v>
      </c>
      <c r="D82" s="40">
        <v>230.9967</v>
      </c>
      <c r="E82" s="40">
        <v>143.7192</v>
      </c>
      <c r="F82" s="47">
        <v>858.46689</v>
      </c>
      <c r="G82" s="41">
        <f>F82/E82*100</f>
        <v>597.3223410650769</v>
      </c>
      <c r="H82" s="40">
        <f t="shared" si="6"/>
        <v>714.74769</v>
      </c>
      <c r="I82" s="68"/>
      <c r="J82" s="43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37" customFormat="1" ht="45" customHeight="1">
      <c r="B83" s="33">
        <v>22000000</v>
      </c>
      <c r="C83" s="79" t="s">
        <v>125</v>
      </c>
      <c r="D83" s="52">
        <f>D84+D97+D99</f>
        <v>35331.80519</v>
      </c>
      <c r="E83" s="52">
        <f>E84+E97+E99</f>
        <v>25323.520760000003</v>
      </c>
      <c r="F83" s="52">
        <f>F84+F97+F99</f>
        <v>31637.54763</v>
      </c>
      <c r="G83" s="36">
        <f>F83/E83*100</f>
        <v>124.9334479586795</v>
      </c>
      <c r="H83" s="35">
        <f t="shared" si="6"/>
        <v>6314.026869999998</v>
      </c>
      <c r="I83" s="68"/>
      <c r="J83" s="32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</row>
    <row r="84" spans="2:33" s="45" customFormat="1" ht="30" customHeight="1">
      <c r="B84" s="50" t="s">
        <v>126</v>
      </c>
      <c r="C84" s="82" t="s">
        <v>127</v>
      </c>
      <c r="D84" s="58">
        <f>D86+D90+D91+D92+D93+D94+D95+D96+D87+D89+D85</f>
        <v>32588.85628</v>
      </c>
      <c r="E84" s="58">
        <f>E86+E90+E91+E92+E93+E94+E95+E96+E87+E89+E85+E88</f>
        <v>23581.542510000003</v>
      </c>
      <c r="F84" s="58">
        <f>F86+F90+F91+F92+F93+F94+F95+F96+F87+F89+F85</f>
        <v>28795.58663</v>
      </c>
      <c r="G84" s="36">
        <f>F84/E84*100</f>
        <v>122.1107000010238</v>
      </c>
      <c r="H84" s="35">
        <f t="shared" si="6"/>
        <v>5214.044119999999</v>
      </c>
      <c r="I84" s="54"/>
      <c r="J84" s="44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45" customFormat="1" ht="30" customHeight="1">
      <c r="B85" s="38" t="s">
        <v>128</v>
      </c>
      <c r="C85" s="80" t="s">
        <v>129</v>
      </c>
      <c r="D85" s="47">
        <v>2.1892</v>
      </c>
      <c r="E85" s="47">
        <v>0.5286</v>
      </c>
      <c r="F85" s="47">
        <v>0</v>
      </c>
      <c r="G85" s="41">
        <v>0</v>
      </c>
      <c r="H85" s="40">
        <f t="shared" si="6"/>
        <v>-0.5286</v>
      </c>
      <c r="I85" s="54"/>
      <c r="J85" s="44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</row>
    <row r="86" spans="2:33" s="21" customFormat="1" ht="46.5" customHeight="1">
      <c r="B86" s="38" t="s">
        <v>130</v>
      </c>
      <c r="C86" s="80" t="s">
        <v>131</v>
      </c>
      <c r="D86" s="40">
        <v>1098.2808</v>
      </c>
      <c r="E86" s="40">
        <v>665.4249</v>
      </c>
      <c r="F86" s="40">
        <v>992.57617</v>
      </c>
      <c r="G86" s="41">
        <f>F86/E86*100</f>
        <v>149.1642663206622</v>
      </c>
      <c r="H86" s="40">
        <f t="shared" si="6"/>
        <v>327.15127000000007</v>
      </c>
      <c r="I86" s="61"/>
      <c r="J86" s="43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31.5">
      <c r="B87" s="38" t="s">
        <v>132</v>
      </c>
      <c r="C87" s="80" t="s">
        <v>133</v>
      </c>
      <c r="D87" s="40">
        <v>4.68</v>
      </c>
      <c r="E87" s="40">
        <v>9.46</v>
      </c>
      <c r="F87" s="40">
        <v>13.46</v>
      </c>
      <c r="G87" s="41">
        <f>F87/E87*100</f>
        <v>142.2832980972516</v>
      </c>
      <c r="H87" s="40">
        <f t="shared" si="6"/>
        <v>4</v>
      </c>
      <c r="I87" s="61"/>
      <c r="J87" s="43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7.25">
      <c r="B88" s="38" t="s">
        <v>134</v>
      </c>
      <c r="C88" s="80" t="s">
        <v>135</v>
      </c>
      <c r="D88" s="40"/>
      <c r="E88" s="40">
        <v>2.34</v>
      </c>
      <c r="F88" s="40">
        <v>0</v>
      </c>
      <c r="G88" s="41">
        <f>F88/E88*100</f>
        <v>0</v>
      </c>
      <c r="H88" s="40">
        <f t="shared" si="6"/>
        <v>-2.34</v>
      </c>
      <c r="I88" s="61"/>
      <c r="J88" s="43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47.25">
      <c r="B89" s="38" t="s">
        <v>136</v>
      </c>
      <c r="C89" s="80" t="s">
        <v>137</v>
      </c>
      <c r="D89" s="40">
        <v>6.26008</v>
      </c>
      <c r="E89" s="40">
        <v>8.58</v>
      </c>
      <c r="F89" s="40">
        <v>10.92</v>
      </c>
      <c r="G89" s="41">
        <f>F89/E89*100</f>
        <v>127.27272727272727</v>
      </c>
      <c r="H89" s="40">
        <f t="shared" si="6"/>
        <v>2.34</v>
      </c>
      <c r="I89" s="61"/>
      <c r="J89" s="43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66.75" customHeight="1">
      <c r="B90" s="38" t="s">
        <v>138</v>
      </c>
      <c r="C90" s="39" t="s">
        <v>139</v>
      </c>
      <c r="D90" s="40">
        <v>130.107</v>
      </c>
      <c r="E90" s="40">
        <v>34.701</v>
      </c>
      <c r="F90" s="40">
        <v>28.61</v>
      </c>
      <c r="G90" s="41">
        <v>0</v>
      </c>
      <c r="H90" s="40">
        <f t="shared" si="6"/>
        <v>-6.091000000000001</v>
      </c>
      <c r="I90" s="61"/>
      <c r="J90" s="43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47.25">
      <c r="B91" s="38" t="s">
        <v>140</v>
      </c>
      <c r="C91" s="39" t="s">
        <v>141</v>
      </c>
      <c r="D91" s="40">
        <v>3509.34</v>
      </c>
      <c r="E91" s="40">
        <v>2542.18</v>
      </c>
      <c r="F91" s="40">
        <v>4046.96</v>
      </c>
      <c r="G91" s="41">
        <v>0</v>
      </c>
      <c r="H91" s="40">
        <f t="shared" si="6"/>
        <v>1504.7800000000002</v>
      </c>
      <c r="I91" s="61"/>
      <c r="J91" s="43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54" customHeight="1">
      <c r="B92" s="38" t="s">
        <v>142</v>
      </c>
      <c r="C92" s="39" t="s">
        <v>143</v>
      </c>
      <c r="D92" s="40">
        <v>10436.005</v>
      </c>
      <c r="E92" s="40">
        <v>7585.78396</v>
      </c>
      <c r="F92" s="40">
        <v>7726.05322</v>
      </c>
      <c r="G92" s="41">
        <f aca="true" t="shared" si="7" ref="G92:G101">F92/E92*100</f>
        <v>101.84910697087662</v>
      </c>
      <c r="H92" s="40">
        <f t="shared" si="6"/>
        <v>140.26926000000003</v>
      </c>
      <c r="I92" s="61"/>
      <c r="J92" s="43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48">
      <c r="B93" s="38" t="s">
        <v>144</v>
      </c>
      <c r="C93" s="76" t="s">
        <v>145</v>
      </c>
      <c r="D93" s="40">
        <v>1413.27379</v>
      </c>
      <c r="E93" s="40">
        <v>641.9661</v>
      </c>
      <c r="F93" s="40">
        <v>908.72521</v>
      </c>
      <c r="G93" s="41">
        <f t="shared" si="7"/>
        <v>141.55345741776708</v>
      </c>
      <c r="H93" s="40">
        <f t="shared" si="6"/>
        <v>266.75910999999996</v>
      </c>
      <c r="I93" s="61"/>
      <c r="J93" s="43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20.25">
      <c r="B94" s="38" t="s">
        <v>146</v>
      </c>
      <c r="C94" s="76" t="s">
        <v>127</v>
      </c>
      <c r="D94" s="40">
        <f>4920.16138+10628.9682</f>
        <v>15549.129579999999</v>
      </c>
      <c r="E94" s="40">
        <f>8623.96837+3134.99558</f>
        <v>11758.963950000001</v>
      </c>
      <c r="F94" s="40">
        <f>11478.92793+3412.52985</f>
        <v>14891.45778</v>
      </c>
      <c r="G94" s="41">
        <f t="shared" si="7"/>
        <v>126.63919919577609</v>
      </c>
      <c r="H94" s="40">
        <f t="shared" si="6"/>
        <v>3132.4938299999994</v>
      </c>
      <c r="I94" s="61"/>
      <c r="J94" s="43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51" customHeight="1">
      <c r="B95" s="38" t="s">
        <v>147</v>
      </c>
      <c r="C95" s="76" t="s">
        <v>148</v>
      </c>
      <c r="D95" s="40">
        <v>393.51483</v>
      </c>
      <c r="E95" s="40">
        <v>291.814</v>
      </c>
      <c r="F95" s="40">
        <v>107.25425</v>
      </c>
      <c r="G95" s="41">
        <f t="shared" si="7"/>
        <v>36.75431953230482</v>
      </c>
      <c r="H95" s="40">
        <f t="shared" si="6"/>
        <v>-184.55975</v>
      </c>
      <c r="I95" s="61"/>
      <c r="J95" s="43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21" customFormat="1" ht="65.25" customHeight="1">
      <c r="B96" s="38" t="s">
        <v>149</v>
      </c>
      <c r="C96" s="76" t="s">
        <v>150</v>
      </c>
      <c r="D96" s="40">
        <v>46.076</v>
      </c>
      <c r="E96" s="40">
        <v>39.8</v>
      </c>
      <c r="F96" s="40">
        <v>69.57</v>
      </c>
      <c r="G96" s="41">
        <f t="shared" si="7"/>
        <v>174.79899497487438</v>
      </c>
      <c r="H96" s="40">
        <f t="shared" si="6"/>
        <v>29.769999999999996</v>
      </c>
      <c r="I96" s="61"/>
      <c r="J96" s="43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2:33" s="45" customFormat="1" ht="64.5" customHeight="1">
      <c r="B97" s="50">
        <v>22080000</v>
      </c>
      <c r="C97" s="83" t="s">
        <v>151</v>
      </c>
      <c r="D97" s="57">
        <f>D98</f>
        <v>1112.905</v>
      </c>
      <c r="E97" s="57">
        <f>E98</f>
        <v>678.01297</v>
      </c>
      <c r="F97" s="58">
        <f>F98</f>
        <v>600.90797</v>
      </c>
      <c r="G97" s="36">
        <f t="shared" si="7"/>
        <v>88.62779866880717</v>
      </c>
      <c r="H97" s="35">
        <f t="shared" si="6"/>
        <v>-77.10500000000002</v>
      </c>
      <c r="I97" s="54"/>
      <c r="J97" s="44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</row>
    <row r="98" spans="2:33" s="21" customFormat="1" ht="63">
      <c r="B98" s="38">
        <v>22080400</v>
      </c>
      <c r="C98" s="84" t="s">
        <v>152</v>
      </c>
      <c r="D98" s="40">
        <f>452.73023+660.17477</f>
        <v>1112.905</v>
      </c>
      <c r="E98" s="40">
        <f>208.63935+469.37362</f>
        <v>678.01297</v>
      </c>
      <c r="F98" s="47">
        <v>600.90797</v>
      </c>
      <c r="G98" s="41">
        <f t="shared" si="7"/>
        <v>88.62779866880717</v>
      </c>
      <c r="H98" s="40">
        <f t="shared" si="6"/>
        <v>-77.10500000000002</v>
      </c>
      <c r="I98" s="61"/>
      <c r="J98" s="43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</row>
    <row r="99" spans="2:33" s="74" customFormat="1" ht="20.25">
      <c r="B99" s="50">
        <v>22090000</v>
      </c>
      <c r="C99" s="51" t="s">
        <v>153</v>
      </c>
      <c r="D99" s="57">
        <f>D100+D103+D101+D102</f>
        <v>1630.0439099999999</v>
      </c>
      <c r="E99" s="57">
        <f>E100+E103+E101+E102</f>
        <v>1063.96528</v>
      </c>
      <c r="F99" s="58">
        <f>F100+F103+F101+F102</f>
        <v>2241.05303</v>
      </c>
      <c r="G99" s="36">
        <f t="shared" si="7"/>
        <v>210.63215803432988</v>
      </c>
      <c r="H99" s="35">
        <f t="shared" si="6"/>
        <v>1177.0877500000001</v>
      </c>
      <c r="I99" s="54"/>
      <c r="J99" s="44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</row>
    <row r="100" spans="2:33" s="21" customFormat="1" ht="63">
      <c r="B100" s="38">
        <v>22090100</v>
      </c>
      <c r="C100" s="39" t="s">
        <v>154</v>
      </c>
      <c r="D100" s="40">
        <v>1561.57621</v>
      </c>
      <c r="E100" s="40">
        <v>988.13433</v>
      </c>
      <c r="F100" s="40">
        <v>2166.07963</v>
      </c>
      <c r="G100" s="41">
        <f t="shared" si="7"/>
        <v>219.20902495109144</v>
      </c>
      <c r="H100" s="40">
        <f t="shared" si="6"/>
        <v>1177.9453000000003</v>
      </c>
      <c r="I100" s="61"/>
      <c r="J100" s="43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5">
      <c r="B101" s="38" t="s">
        <v>155</v>
      </c>
      <c r="C101" s="39" t="s">
        <v>156</v>
      </c>
      <c r="D101" s="40">
        <v>-23.2272</v>
      </c>
      <c r="E101" s="40">
        <v>1.2545</v>
      </c>
      <c r="F101" s="40">
        <v>1.0404</v>
      </c>
      <c r="G101" s="41">
        <f t="shared" si="7"/>
        <v>82.93343961737745</v>
      </c>
      <c r="H101" s="40">
        <f t="shared" si="6"/>
        <v>-0.21409999999999996</v>
      </c>
      <c r="I101" s="61"/>
      <c r="J101" s="43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31.5">
      <c r="B102" s="38" t="s">
        <v>157</v>
      </c>
      <c r="C102" s="39" t="s">
        <v>158</v>
      </c>
      <c r="D102" s="40">
        <v>0</v>
      </c>
      <c r="E102" s="40">
        <v>0</v>
      </c>
      <c r="F102" s="40">
        <v>0</v>
      </c>
      <c r="G102" s="41">
        <v>0</v>
      </c>
      <c r="H102" s="40">
        <f t="shared" si="6"/>
        <v>0</v>
      </c>
      <c r="I102" s="61"/>
      <c r="J102" s="43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</row>
    <row r="103" spans="2:33" s="21" customFormat="1" ht="47.25">
      <c r="B103" s="85" t="s">
        <v>159</v>
      </c>
      <c r="C103" s="80" t="s">
        <v>160</v>
      </c>
      <c r="D103" s="40">
        <v>91.6949</v>
      </c>
      <c r="E103" s="40">
        <v>74.57645</v>
      </c>
      <c r="F103" s="40">
        <v>73.933</v>
      </c>
      <c r="G103" s="41">
        <f>F103/E103*100</f>
        <v>99.13719411422777</v>
      </c>
      <c r="H103" s="40">
        <f t="shared" si="6"/>
        <v>-0.6434499999999872</v>
      </c>
      <c r="I103" s="61"/>
      <c r="J103" s="43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</row>
    <row r="104" spans="2:33" s="15" customFormat="1" ht="30" customHeight="1">
      <c r="B104" s="33">
        <v>24000000</v>
      </c>
      <c r="C104" s="34" t="s">
        <v>161</v>
      </c>
      <c r="D104" s="48">
        <f>D105+D106</f>
        <v>812.72809</v>
      </c>
      <c r="E104" s="48">
        <f>E105+E106</f>
        <v>489.7982</v>
      </c>
      <c r="F104" s="48">
        <f>F105+F106</f>
        <v>2102.1423099999997</v>
      </c>
      <c r="G104" s="36">
        <f>F104/E104*100</f>
        <v>429.1853890030628</v>
      </c>
      <c r="H104" s="35">
        <f t="shared" si="6"/>
        <v>1612.3441099999998</v>
      </c>
      <c r="I104" s="3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>
        <f>T105+T106</f>
        <v>0</v>
      </c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2:33" s="45" customFormat="1" ht="75" customHeight="1">
      <c r="B105" s="50">
        <v>24030000</v>
      </c>
      <c r="C105" s="51" t="s">
        <v>162</v>
      </c>
      <c r="D105" s="35">
        <v>1.4648</v>
      </c>
      <c r="E105" s="35">
        <v>0</v>
      </c>
      <c r="F105" s="35">
        <v>0</v>
      </c>
      <c r="G105" s="36">
        <v>0</v>
      </c>
      <c r="H105" s="35">
        <f t="shared" si="6"/>
        <v>0</v>
      </c>
      <c r="I105" s="54"/>
      <c r="J105" s="44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45" customFormat="1" ht="20.25">
      <c r="B106" s="50">
        <v>24060000</v>
      </c>
      <c r="C106" s="51" t="s">
        <v>117</v>
      </c>
      <c r="D106" s="57">
        <f>D107</f>
        <v>811.26329</v>
      </c>
      <c r="E106" s="57">
        <f>E107</f>
        <v>489.7982</v>
      </c>
      <c r="F106" s="57">
        <f>F107</f>
        <v>2102.1423099999997</v>
      </c>
      <c r="G106" s="36">
        <f>F106/E106*100</f>
        <v>429.1853890030628</v>
      </c>
      <c r="H106" s="35">
        <f t="shared" si="6"/>
        <v>1612.3441099999998</v>
      </c>
      <c r="I106" s="54"/>
      <c r="J106" s="44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</row>
    <row r="107" spans="2:33" s="21" customFormat="1" ht="20.25">
      <c r="B107" s="87" t="s">
        <v>163</v>
      </c>
      <c r="C107" s="39" t="s">
        <v>117</v>
      </c>
      <c r="D107" s="40">
        <v>811.26329</v>
      </c>
      <c r="E107" s="40">
        <v>489.7982</v>
      </c>
      <c r="F107" s="40">
        <f>2102.06231+0.08</f>
        <v>2102.1423099999997</v>
      </c>
      <c r="G107" s="41">
        <f>F107/E107*100</f>
        <v>429.1853890030628</v>
      </c>
      <c r="H107" s="40">
        <f aca="true" t="shared" si="8" ref="H107:H112">F107-E107</f>
        <v>1612.3441099999998</v>
      </c>
      <c r="I107" s="61"/>
      <c r="J107" s="43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</row>
    <row r="108" spans="2:33" s="15" customFormat="1" ht="20.25">
      <c r="B108" s="27" t="s">
        <v>164</v>
      </c>
      <c r="C108" s="28" t="s">
        <v>165</v>
      </c>
      <c r="D108" s="29">
        <f>D109+D111</f>
        <v>26.46061</v>
      </c>
      <c r="E108" s="29">
        <f>E109+E111</f>
        <v>42.70087</v>
      </c>
      <c r="F108" s="29">
        <f>F109+F111</f>
        <v>55.37831</v>
      </c>
      <c r="G108" s="30">
        <v>0</v>
      </c>
      <c r="H108" s="29">
        <f t="shared" si="8"/>
        <v>12.677439999999997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15" customFormat="1" ht="31.5">
      <c r="B109" s="33" t="s">
        <v>166</v>
      </c>
      <c r="C109" s="34" t="s">
        <v>167</v>
      </c>
      <c r="D109" s="35">
        <f>D110</f>
        <v>16.51993</v>
      </c>
      <c r="E109" s="35">
        <f>E110</f>
        <v>38.5672</v>
      </c>
      <c r="F109" s="35">
        <f>F110</f>
        <v>50.14285</v>
      </c>
      <c r="G109" s="36">
        <v>0</v>
      </c>
      <c r="H109" s="35">
        <f t="shared" si="8"/>
        <v>11.575650000000003</v>
      </c>
      <c r="I109" s="68"/>
      <c r="J109" s="32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</row>
    <row r="110" spans="2:33" s="21" customFormat="1" ht="109.5" customHeight="1">
      <c r="B110" s="38" t="s">
        <v>168</v>
      </c>
      <c r="C110" s="39" t="s">
        <v>169</v>
      </c>
      <c r="D110" s="40">
        <v>16.51993</v>
      </c>
      <c r="E110" s="40">
        <v>38.5672</v>
      </c>
      <c r="F110" s="47">
        <v>50.14285</v>
      </c>
      <c r="G110" s="41">
        <v>0</v>
      </c>
      <c r="H110" s="40">
        <f t="shared" si="8"/>
        <v>11.575650000000003</v>
      </c>
      <c r="I110" s="61"/>
      <c r="J110" s="43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21" customFormat="1" ht="51" customHeight="1">
      <c r="B111" s="88" t="s">
        <v>170</v>
      </c>
      <c r="C111" s="71" t="s">
        <v>171</v>
      </c>
      <c r="D111" s="35">
        <v>9.94068</v>
      </c>
      <c r="E111" s="35">
        <v>4.13367</v>
      </c>
      <c r="F111" s="40">
        <v>5.23546</v>
      </c>
      <c r="G111" s="41">
        <v>0</v>
      </c>
      <c r="H111" s="40">
        <f t="shared" si="8"/>
        <v>1.1017899999999994</v>
      </c>
      <c r="I111" s="61"/>
      <c r="J111" s="43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</row>
    <row r="112" spans="2:33" s="15" customFormat="1" ht="31.5" customHeight="1">
      <c r="B112" s="89">
        <v>900101</v>
      </c>
      <c r="C112" s="90" t="s">
        <v>172</v>
      </c>
      <c r="D112" s="91">
        <f>D10+D73+D108</f>
        <v>3059289.91026</v>
      </c>
      <c r="E112" s="91">
        <f>E10+E73+E108</f>
        <v>2754477.8242599997</v>
      </c>
      <c r="F112" s="91">
        <f>F10+F73+F108</f>
        <v>3458997.1387500004</v>
      </c>
      <c r="G112" s="92">
        <f>F112/E112*100</f>
        <v>125.57723675554631</v>
      </c>
      <c r="H112" s="91">
        <f t="shared" si="8"/>
        <v>704519.3144900007</v>
      </c>
      <c r="I112" s="68"/>
      <c r="J112" s="32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</row>
    <row r="113" spans="2:33" ht="15.75">
      <c r="B113" s="93"/>
      <c r="C113" s="94"/>
      <c r="D113" s="94"/>
      <c r="E113" s="94"/>
      <c r="F113" s="95"/>
      <c r="G113" s="95"/>
      <c r="H113" s="95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75">
      <c r="B114" s="93"/>
      <c r="C114" s="94"/>
      <c r="D114" s="94"/>
      <c r="E114" s="94"/>
      <c r="F114" s="96"/>
      <c r="G114" s="96"/>
      <c r="H114" s="96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75">
      <c r="B115" s="93"/>
      <c r="C115" s="94"/>
      <c r="D115" s="94"/>
      <c r="E115" s="94"/>
      <c r="F115" s="96"/>
      <c r="G115" s="96"/>
      <c r="H115" s="96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3:33" ht="15.75">
      <c r="C116" s="6"/>
      <c r="D116" s="6"/>
      <c r="E116" s="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75">
      <c r="B117" s="93"/>
      <c r="C117" s="94"/>
      <c r="D117" s="94"/>
      <c r="E117" s="94"/>
      <c r="F117" s="95"/>
      <c r="G117" s="95"/>
      <c r="H117" s="95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75">
      <c r="B118" s="93"/>
      <c r="C118" s="94"/>
      <c r="D118" s="94"/>
      <c r="E118" s="94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</row>
    <row r="119" spans="2:33" ht="15.75">
      <c r="B119" s="93"/>
      <c r="C119" s="94"/>
      <c r="D119" s="94"/>
      <c r="E119" s="94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62"/>
      <c r="AB119" s="62"/>
      <c r="AC119" s="62"/>
      <c r="AD119" s="62"/>
      <c r="AE119" s="62"/>
      <c r="AF119" s="62"/>
      <c r="AG119" s="62"/>
    </row>
    <row r="120" spans="2:33" ht="15.75">
      <c r="B120" s="93"/>
      <c r="C120" s="94"/>
      <c r="D120" s="94"/>
      <c r="E120" s="94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75">
      <c r="B121" s="93"/>
      <c r="C121" s="94"/>
      <c r="D121" s="94"/>
      <c r="E121" s="94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75">
      <c r="B122" s="93"/>
      <c r="C122" s="94"/>
      <c r="D122" s="94"/>
      <c r="E122" s="94"/>
      <c r="F122" s="96"/>
      <c r="G122" s="96"/>
      <c r="H122" s="96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75">
      <c r="B123" s="93"/>
      <c r="C123" s="94"/>
      <c r="D123" s="94"/>
      <c r="E123" s="94"/>
      <c r="F123" s="96"/>
      <c r="G123" s="96"/>
      <c r="H123" s="96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75">
      <c r="B124" s="93"/>
      <c r="C124" s="94"/>
      <c r="D124" s="94"/>
      <c r="E124" s="94"/>
      <c r="F124" s="96"/>
      <c r="G124" s="96"/>
      <c r="H124" s="96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75">
      <c r="B125" s="93"/>
      <c r="C125" s="94"/>
      <c r="D125" s="94"/>
      <c r="E125" s="94"/>
      <c r="F125" s="96"/>
      <c r="G125" s="96"/>
      <c r="H125" s="96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75">
      <c r="B126" s="93"/>
      <c r="C126" s="94"/>
      <c r="D126" s="94"/>
      <c r="E126" s="94"/>
      <c r="F126" s="96"/>
      <c r="G126" s="96"/>
      <c r="H126" s="96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75">
      <c r="B127" s="93"/>
      <c r="C127" s="94"/>
      <c r="D127" s="94"/>
      <c r="E127" s="94"/>
      <c r="F127" s="96"/>
      <c r="G127" s="96"/>
      <c r="H127" s="96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75">
      <c r="B128" s="93"/>
      <c r="C128" s="94"/>
      <c r="D128" s="94"/>
      <c r="E128" s="94"/>
      <c r="F128" s="96"/>
      <c r="G128" s="96"/>
      <c r="H128" s="96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75">
      <c r="B129" s="93"/>
      <c r="C129" s="94"/>
      <c r="D129" s="94"/>
      <c r="E129" s="94"/>
      <c r="F129" s="96"/>
      <c r="G129" s="96"/>
      <c r="H129" s="96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75">
      <c r="B130" s="93"/>
      <c r="C130" s="94"/>
      <c r="D130" s="94"/>
      <c r="E130" s="94"/>
      <c r="F130" s="96"/>
      <c r="G130" s="96"/>
      <c r="H130" s="96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75">
      <c r="B131" s="93"/>
      <c r="C131" s="94"/>
      <c r="D131" s="94"/>
      <c r="E131" s="94"/>
      <c r="F131" s="96"/>
      <c r="G131" s="96"/>
      <c r="H131" s="96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75">
      <c r="B132" s="93"/>
      <c r="C132" s="94"/>
      <c r="D132" s="94"/>
      <c r="E132" s="94"/>
      <c r="F132" s="96"/>
      <c r="G132" s="96"/>
      <c r="H132" s="96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75">
      <c r="B133" s="93"/>
      <c r="C133" s="94"/>
      <c r="D133" s="94"/>
      <c r="E133" s="94"/>
      <c r="F133" s="96"/>
      <c r="G133" s="96"/>
      <c r="H133" s="96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75">
      <c r="B134" s="93"/>
      <c r="C134" s="94"/>
      <c r="D134" s="94"/>
      <c r="E134" s="94"/>
      <c r="F134" s="96"/>
      <c r="G134" s="96"/>
      <c r="H134" s="96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75">
      <c r="B135" s="93"/>
      <c r="C135" s="94"/>
      <c r="D135" s="94"/>
      <c r="E135" s="94"/>
      <c r="F135" s="96"/>
      <c r="G135" s="96"/>
      <c r="H135" s="96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75">
      <c r="B136" s="93"/>
      <c r="C136" s="94"/>
      <c r="D136" s="94"/>
      <c r="E136" s="94"/>
      <c r="F136" s="96"/>
      <c r="G136" s="96"/>
      <c r="H136" s="96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75">
      <c r="B137" s="93"/>
      <c r="C137" s="94"/>
      <c r="D137" s="94"/>
      <c r="E137" s="94"/>
      <c r="F137" s="96"/>
      <c r="G137" s="96"/>
      <c r="H137" s="96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75">
      <c r="B138" s="93"/>
      <c r="C138" s="94"/>
      <c r="D138" s="94"/>
      <c r="E138" s="94"/>
      <c r="F138" s="96"/>
      <c r="G138" s="96"/>
      <c r="H138" s="96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75">
      <c r="B139" s="93"/>
      <c r="C139" s="94"/>
      <c r="D139" s="94"/>
      <c r="E139" s="94"/>
      <c r="F139" s="96"/>
      <c r="G139" s="96"/>
      <c r="H139" s="96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75">
      <c r="B140" s="93"/>
      <c r="C140" s="94"/>
      <c r="D140" s="94"/>
      <c r="E140" s="94"/>
      <c r="F140" s="96"/>
      <c r="G140" s="96"/>
      <c r="H140" s="96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75">
      <c r="B141" s="93"/>
      <c r="C141" s="94"/>
      <c r="D141" s="94"/>
      <c r="E141" s="94"/>
      <c r="F141" s="96"/>
      <c r="G141" s="96"/>
      <c r="H141" s="96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75">
      <c r="B142" s="93"/>
      <c r="C142" s="94"/>
      <c r="D142" s="94"/>
      <c r="E142" s="94"/>
      <c r="F142" s="96"/>
      <c r="G142" s="96"/>
      <c r="H142" s="96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75">
      <c r="B143" s="93"/>
      <c r="C143" s="94"/>
      <c r="D143" s="94"/>
      <c r="E143" s="94"/>
      <c r="F143" s="96"/>
      <c r="G143" s="96"/>
      <c r="H143" s="96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75">
      <c r="B144" s="93"/>
      <c r="C144" s="94"/>
      <c r="D144" s="94"/>
      <c r="E144" s="94"/>
      <c r="F144" s="96"/>
      <c r="G144" s="96"/>
      <c r="H144" s="96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75">
      <c r="B145" s="93"/>
      <c r="C145" s="94"/>
      <c r="D145" s="94"/>
      <c r="E145" s="94"/>
      <c r="F145" s="96"/>
      <c r="G145" s="96"/>
      <c r="H145" s="96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75">
      <c r="B146" s="93"/>
      <c r="C146" s="94"/>
      <c r="D146" s="94"/>
      <c r="E146" s="94"/>
      <c r="F146" s="96"/>
      <c r="G146" s="96"/>
      <c r="H146" s="96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75">
      <c r="B147" s="93"/>
      <c r="C147" s="94"/>
      <c r="D147" s="94"/>
      <c r="E147" s="94"/>
      <c r="F147" s="96"/>
      <c r="G147" s="96"/>
      <c r="H147" s="96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75">
      <c r="B148" s="93"/>
      <c r="C148" s="94"/>
      <c r="D148" s="94"/>
      <c r="E148" s="94"/>
      <c r="F148" s="96"/>
      <c r="G148" s="96"/>
      <c r="H148" s="96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75">
      <c r="B149" s="93"/>
      <c r="C149" s="94"/>
      <c r="D149" s="94"/>
      <c r="E149" s="94"/>
      <c r="F149" s="96"/>
      <c r="G149" s="96"/>
      <c r="H149" s="96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75">
      <c r="B150" s="93"/>
      <c r="C150" s="94"/>
      <c r="D150" s="94"/>
      <c r="E150" s="94"/>
      <c r="F150" s="96"/>
      <c r="G150" s="96"/>
      <c r="H150" s="96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75">
      <c r="B151" s="93"/>
      <c r="C151" s="94"/>
      <c r="D151" s="94"/>
      <c r="E151" s="94"/>
      <c r="F151" s="96"/>
      <c r="G151" s="96"/>
      <c r="H151" s="96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75">
      <c r="B152" s="93"/>
      <c r="C152" s="94"/>
      <c r="D152" s="94"/>
      <c r="E152" s="94"/>
      <c r="F152" s="96"/>
      <c r="G152" s="96"/>
      <c r="H152" s="96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75">
      <c r="B153" s="93"/>
      <c r="C153" s="94"/>
      <c r="D153" s="94"/>
      <c r="E153" s="94"/>
      <c r="F153" s="96"/>
      <c r="G153" s="96"/>
      <c r="H153" s="96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75">
      <c r="B154" s="93"/>
      <c r="C154" s="94"/>
      <c r="D154" s="94"/>
      <c r="E154" s="94"/>
      <c r="F154" s="96"/>
      <c r="G154" s="96"/>
      <c r="H154" s="96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75">
      <c r="B155" s="93"/>
      <c r="C155" s="94"/>
      <c r="D155" s="94"/>
      <c r="E155" s="94"/>
      <c r="F155" s="96"/>
      <c r="G155" s="96"/>
      <c r="H155" s="96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75">
      <c r="B156" s="93"/>
      <c r="C156" s="94"/>
      <c r="D156" s="94"/>
      <c r="E156" s="94"/>
      <c r="F156" s="96"/>
      <c r="G156" s="96"/>
      <c r="H156" s="96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75">
      <c r="B157" s="93"/>
      <c r="C157" s="94"/>
      <c r="D157" s="94"/>
      <c r="E157" s="94"/>
      <c r="F157" s="96"/>
      <c r="G157" s="96"/>
      <c r="H157" s="96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75">
      <c r="B158" s="93"/>
      <c r="C158" s="94"/>
      <c r="D158" s="94"/>
      <c r="E158" s="94"/>
      <c r="F158" s="96"/>
      <c r="G158" s="96"/>
      <c r="H158" s="96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75">
      <c r="B159" s="93"/>
      <c r="C159" s="94"/>
      <c r="D159" s="94"/>
      <c r="E159" s="94"/>
      <c r="F159" s="96"/>
      <c r="G159" s="96"/>
      <c r="H159" s="96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75">
      <c r="B160" s="93"/>
      <c r="C160" s="94"/>
      <c r="D160" s="94"/>
      <c r="E160" s="94"/>
      <c r="F160" s="96"/>
      <c r="G160" s="96"/>
      <c r="H160" s="96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75">
      <c r="B161" s="93"/>
      <c r="C161" s="94"/>
      <c r="D161" s="94"/>
      <c r="E161" s="94"/>
      <c r="F161" s="96"/>
      <c r="G161" s="96"/>
      <c r="H161" s="96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75">
      <c r="B162" s="93"/>
      <c r="C162" s="94"/>
      <c r="D162" s="94"/>
      <c r="E162" s="94"/>
      <c r="F162" s="96"/>
      <c r="G162" s="96"/>
      <c r="H162" s="96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75">
      <c r="B163" s="93"/>
      <c r="C163" s="94"/>
      <c r="D163" s="94"/>
      <c r="E163" s="94"/>
      <c r="F163" s="96"/>
      <c r="G163" s="96"/>
      <c r="H163" s="96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75">
      <c r="B164" s="93"/>
      <c r="C164" s="94"/>
      <c r="D164" s="94"/>
      <c r="E164" s="94"/>
      <c r="F164" s="96"/>
      <c r="G164" s="96"/>
      <c r="H164" s="96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75">
      <c r="B165" s="93"/>
      <c r="C165" s="94"/>
      <c r="D165" s="94"/>
      <c r="E165" s="94"/>
      <c r="F165" s="96"/>
      <c r="G165" s="96"/>
      <c r="H165" s="96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75">
      <c r="B166" s="93"/>
      <c r="C166" s="94"/>
      <c r="D166" s="94"/>
      <c r="E166" s="94"/>
      <c r="F166" s="96"/>
      <c r="G166" s="96"/>
      <c r="H166" s="96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75">
      <c r="B167" s="93"/>
      <c r="C167" s="94"/>
      <c r="D167" s="94"/>
      <c r="E167" s="94"/>
      <c r="F167" s="96"/>
      <c r="G167" s="96"/>
      <c r="H167" s="96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75">
      <c r="B168" s="93"/>
      <c r="C168" s="94"/>
      <c r="D168" s="94"/>
      <c r="E168" s="94"/>
      <c r="F168" s="96"/>
      <c r="G168" s="96"/>
      <c r="H168" s="96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75">
      <c r="B169" s="93"/>
      <c r="C169" s="94"/>
      <c r="D169" s="94"/>
      <c r="E169" s="94"/>
      <c r="F169" s="96"/>
      <c r="G169" s="96"/>
      <c r="H169" s="96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75">
      <c r="B170" s="93"/>
      <c r="C170" s="94"/>
      <c r="D170" s="94"/>
      <c r="E170" s="94"/>
      <c r="F170" s="96"/>
      <c r="G170" s="96"/>
      <c r="H170" s="96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75">
      <c r="B171" s="93"/>
      <c r="C171" s="94"/>
      <c r="D171" s="94"/>
      <c r="E171" s="94"/>
      <c r="F171" s="96"/>
      <c r="G171" s="96"/>
      <c r="H171" s="96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75">
      <c r="B172" s="93"/>
      <c r="C172" s="94"/>
      <c r="D172" s="94"/>
      <c r="E172" s="94"/>
      <c r="F172" s="96"/>
      <c r="G172" s="96"/>
      <c r="H172" s="96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75">
      <c r="B173" s="93"/>
      <c r="C173" s="94"/>
      <c r="D173" s="94"/>
      <c r="E173" s="94"/>
      <c r="F173" s="96"/>
      <c r="G173" s="96"/>
      <c r="H173" s="96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75">
      <c r="B174" s="93"/>
      <c r="C174" s="94"/>
      <c r="D174" s="94"/>
      <c r="E174" s="94"/>
      <c r="F174" s="96"/>
      <c r="G174" s="96"/>
      <c r="H174" s="96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75">
      <c r="B175" s="93"/>
      <c r="C175" s="94"/>
      <c r="D175" s="94"/>
      <c r="E175" s="94"/>
      <c r="F175" s="96"/>
      <c r="G175" s="96"/>
      <c r="H175" s="96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75">
      <c r="B176" s="93"/>
      <c r="C176" s="94"/>
      <c r="D176" s="94"/>
      <c r="E176" s="94"/>
      <c r="F176" s="96"/>
      <c r="G176" s="96"/>
      <c r="H176" s="96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75">
      <c r="B177" s="93"/>
      <c r="C177" s="94"/>
      <c r="D177" s="94"/>
      <c r="E177" s="94"/>
      <c r="F177" s="96"/>
      <c r="G177" s="96"/>
      <c r="H177" s="96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75">
      <c r="B178" s="93"/>
      <c r="C178" s="94"/>
      <c r="D178" s="94"/>
      <c r="E178" s="94"/>
      <c r="F178" s="96"/>
      <c r="G178" s="96"/>
      <c r="H178" s="96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75">
      <c r="B179" s="93"/>
      <c r="C179" s="94"/>
      <c r="D179" s="94"/>
      <c r="E179" s="94"/>
      <c r="F179" s="96"/>
      <c r="G179" s="96"/>
      <c r="H179" s="96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75">
      <c r="B180" s="93"/>
      <c r="C180" s="94"/>
      <c r="D180" s="94"/>
      <c r="E180" s="94"/>
      <c r="F180" s="96"/>
      <c r="G180" s="96"/>
      <c r="H180" s="96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75">
      <c r="B181" s="93"/>
      <c r="C181" s="94"/>
      <c r="D181" s="94"/>
      <c r="E181" s="94"/>
      <c r="F181" s="96"/>
      <c r="G181" s="96"/>
      <c r="H181" s="96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75">
      <c r="B182" s="93"/>
      <c r="C182" s="94"/>
      <c r="D182" s="94"/>
      <c r="E182" s="94"/>
      <c r="F182" s="96"/>
      <c r="G182" s="96"/>
      <c r="H182" s="96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75">
      <c r="B183" s="93"/>
      <c r="C183" s="94"/>
      <c r="D183" s="94"/>
      <c r="E183" s="94"/>
      <c r="F183" s="96"/>
      <c r="G183" s="96"/>
      <c r="H183" s="96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75">
      <c r="B184" s="93"/>
      <c r="C184" s="94"/>
      <c r="D184" s="94"/>
      <c r="E184" s="94"/>
      <c r="F184" s="96"/>
      <c r="G184" s="96"/>
      <c r="H184" s="96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75">
      <c r="B185" s="93"/>
      <c r="C185" s="94"/>
      <c r="D185" s="94"/>
      <c r="E185" s="94"/>
      <c r="F185" s="96"/>
      <c r="G185" s="96"/>
      <c r="H185" s="96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75">
      <c r="B186" s="93"/>
      <c r="C186" s="94"/>
      <c r="D186" s="94"/>
      <c r="E186" s="94"/>
      <c r="F186" s="96"/>
      <c r="G186" s="96"/>
      <c r="H186" s="96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75">
      <c r="B187" s="93"/>
      <c r="C187" s="94"/>
      <c r="D187" s="94"/>
      <c r="E187" s="94"/>
      <c r="F187" s="96"/>
      <c r="G187" s="96"/>
      <c r="H187" s="96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75">
      <c r="B188" s="93"/>
      <c r="C188" s="94"/>
      <c r="D188" s="94"/>
      <c r="E188" s="94"/>
      <c r="F188" s="96"/>
      <c r="G188" s="96"/>
      <c r="H188" s="96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75">
      <c r="B189" s="93"/>
      <c r="C189" s="94"/>
      <c r="D189" s="94"/>
      <c r="E189" s="94"/>
      <c r="F189" s="96"/>
      <c r="G189" s="96"/>
      <c r="H189" s="96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75">
      <c r="B190" s="93"/>
      <c r="C190" s="94"/>
      <c r="D190" s="94"/>
      <c r="E190" s="94"/>
      <c r="F190" s="96"/>
      <c r="G190" s="96"/>
      <c r="H190" s="96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75">
      <c r="B191" s="93"/>
      <c r="C191" s="94"/>
      <c r="D191" s="94"/>
      <c r="E191" s="94"/>
      <c r="F191" s="96"/>
      <c r="G191" s="96"/>
      <c r="H191" s="96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75">
      <c r="B192" s="93"/>
      <c r="C192" s="94"/>
      <c r="D192" s="94"/>
      <c r="E192" s="94"/>
      <c r="F192" s="96"/>
      <c r="G192" s="96"/>
      <c r="H192" s="96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75">
      <c r="B193" s="93"/>
      <c r="C193" s="94"/>
      <c r="D193" s="94"/>
      <c r="E193" s="94"/>
      <c r="F193" s="96"/>
      <c r="G193" s="96"/>
      <c r="H193" s="96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75">
      <c r="B194" s="93"/>
      <c r="C194" s="94"/>
      <c r="D194" s="94"/>
      <c r="E194" s="94"/>
      <c r="F194" s="96"/>
      <c r="G194" s="96"/>
      <c r="H194" s="96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75">
      <c r="B195" s="93"/>
      <c r="C195" s="94"/>
      <c r="D195" s="94"/>
      <c r="E195" s="94"/>
      <c r="F195" s="96"/>
      <c r="G195" s="96"/>
      <c r="H195" s="96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75">
      <c r="B196" s="93"/>
      <c r="C196" s="94"/>
      <c r="D196" s="94"/>
      <c r="E196" s="94"/>
      <c r="F196" s="96"/>
      <c r="G196" s="96"/>
      <c r="H196" s="96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75">
      <c r="B197" s="93"/>
      <c r="C197" s="94"/>
      <c r="D197" s="94"/>
      <c r="E197" s="94"/>
      <c r="F197" s="96"/>
      <c r="G197" s="96"/>
      <c r="H197" s="96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75">
      <c r="B198" s="93"/>
      <c r="C198" s="94"/>
      <c r="D198" s="94"/>
      <c r="E198" s="94"/>
      <c r="F198" s="96"/>
      <c r="G198" s="96"/>
      <c r="H198" s="96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75">
      <c r="B199" s="93"/>
      <c r="C199" s="94"/>
      <c r="D199" s="94"/>
      <c r="E199" s="94"/>
      <c r="F199" s="96"/>
      <c r="G199" s="96"/>
      <c r="H199" s="96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75">
      <c r="B200" s="93"/>
      <c r="C200" s="94"/>
      <c r="D200" s="94"/>
      <c r="E200" s="94"/>
      <c r="F200" s="96"/>
      <c r="G200" s="96"/>
      <c r="H200" s="96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75">
      <c r="B201" s="93"/>
      <c r="C201" s="94"/>
      <c r="D201" s="94"/>
      <c r="E201" s="94"/>
      <c r="F201" s="96"/>
      <c r="G201" s="96"/>
      <c r="H201" s="96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75">
      <c r="B202" s="93"/>
      <c r="C202" s="94"/>
      <c r="D202" s="94"/>
      <c r="E202" s="94"/>
      <c r="F202" s="96"/>
      <c r="G202" s="96"/>
      <c r="H202" s="96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75">
      <c r="B203" s="93"/>
      <c r="C203" s="94"/>
      <c r="D203" s="94"/>
      <c r="E203" s="94"/>
      <c r="F203" s="96"/>
      <c r="G203" s="96"/>
      <c r="H203" s="96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75">
      <c r="B204" s="93"/>
      <c r="C204" s="94"/>
      <c r="D204" s="94"/>
      <c r="E204" s="94"/>
      <c r="F204" s="96"/>
      <c r="G204" s="96"/>
      <c r="H204" s="96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75">
      <c r="B205" s="93"/>
      <c r="C205" s="94"/>
      <c r="D205" s="94"/>
      <c r="E205" s="94"/>
      <c r="F205" s="96"/>
      <c r="G205" s="96"/>
      <c r="H205" s="96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75">
      <c r="B206" s="93"/>
      <c r="C206" s="94"/>
      <c r="D206" s="94"/>
      <c r="E206" s="94"/>
      <c r="F206" s="96"/>
      <c r="G206" s="96"/>
      <c r="H206" s="96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75">
      <c r="B207" s="93"/>
      <c r="C207" s="94"/>
      <c r="D207" s="94"/>
      <c r="E207" s="94"/>
      <c r="F207" s="96"/>
      <c r="G207" s="96"/>
      <c r="H207" s="96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75">
      <c r="B208" s="93"/>
      <c r="C208" s="94"/>
      <c r="D208" s="94"/>
      <c r="E208" s="94"/>
      <c r="F208" s="96"/>
      <c r="G208" s="96"/>
      <c r="H208" s="96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75">
      <c r="B209" s="93"/>
      <c r="C209" s="94"/>
      <c r="D209" s="94"/>
      <c r="E209" s="94"/>
      <c r="F209" s="96"/>
      <c r="G209" s="96"/>
      <c r="H209" s="96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75">
      <c r="B210" s="93"/>
      <c r="C210" s="94"/>
      <c r="D210" s="94"/>
      <c r="E210" s="94"/>
      <c r="F210" s="96"/>
      <c r="G210" s="96"/>
      <c r="H210" s="96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75">
      <c r="B211" s="93"/>
      <c r="C211" s="94"/>
      <c r="D211" s="94"/>
      <c r="E211" s="94"/>
      <c r="F211" s="96"/>
      <c r="G211" s="96"/>
      <c r="H211" s="96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75">
      <c r="B212" s="93"/>
      <c r="C212" s="94"/>
      <c r="D212" s="94"/>
      <c r="E212" s="94"/>
      <c r="F212" s="96"/>
      <c r="G212" s="96"/>
      <c r="H212" s="96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75">
      <c r="B213" s="93"/>
      <c r="C213" s="94"/>
      <c r="D213" s="94"/>
      <c r="E213" s="94"/>
      <c r="F213" s="96"/>
      <c r="G213" s="96"/>
      <c r="H213" s="96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75">
      <c r="B214" s="93"/>
      <c r="C214" s="94"/>
      <c r="D214" s="94"/>
      <c r="E214" s="94"/>
      <c r="F214" s="96"/>
      <c r="G214" s="96"/>
      <c r="H214" s="96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75">
      <c r="B215" s="93"/>
      <c r="C215" s="94"/>
      <c r="D215" s="94"/>
      <c r="E215" s="94"/>
      <c r="F215" s="96"/>
      <c r="G215" s="96"/>
      <c r="H215" s="96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75">
      <c r="B216" s="93"/>
      <c r="C216" s="94"/>
      <c r="D216" s="94"/>
      <c r="E216" s="94"/>
      <c r="F216" s="96"/>
      <c r="G216" s="96"/>
      <c r="H216" s="96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75">
      <c r="B217" s="93"/>
      <c r="C217" s="94"/>
      <c r="D217" s="94"/>
      <c r="E217" s="94"/>
      <c r="F217" s="96"/>
      <c r="G217" s="96"/>
      <c r="H217" s="96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75">
      <c r="B218" s="93"/>
      <c r="C218" s="94"/>
      <c r="D218" s="94"/>
      <c r="E218" s="94"/>
      <c r="F218" s="96"/>
      <c r="G218" s="96"/>
      <c r="H218" s="96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75">
      <c r="B219" s="93"/>
      <c r="C219" s="94"/>
      <c r="D219" s="94"/>
      <c r="E219" s="94"/>
      <c r="F219" s="96"/>
      <c r="G219" s="96"/>
      <c r="H219" s="96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75">
      <c r="B220" s="93"/>
      <c r="C220" s="94"/>
      <c r="D220" s="94"/>
      <c r="E220" s="94"/>
      <c r="F220" s="96"/>
      <c r="G220" s="96"/>
      <c r="H220" s="96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75">
      <c r="B221" s="93"/>
      <c r="C221" s="94"/>
      <c r="D221" s="94"/>
      <c r="E221" s="94"/>
      <c r="F221" s="96"/>
      <c r="G221" s="96"/>
      <c r="H221" s="96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75">
      <c r="B222" s="93"/>
      <c r="C222" s="94"/>
      <c r="D222" s="94"/>
      <c r="E222" s="94"/>
      <c r="F222" s="96"/>
      <c r="G222" s="96"/>
      <c r="H222" s="96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75">
      <c r="B223" s="93"/>
      <c r="C223" s="94"/>
      <c r="D223" s="94"/>
      <c r="E223" s="94"/>
      <c r="F223" s="96"/>
      <c r="G223" s="96"/>
      <c r="H223" s="96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75">
      <c r="B224" s="93"/>
      <c r="C224" s="94"/>
      <c r="D224" s="94"/>
      <c r="E224" s="94"/>
      <c r="F224" s="96"/>
      <c r="G224" s="96"/>
      <c r="H224" s="96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75">
      <c r="B225" s="93"/>
      <c r="C225" s="94"/>
      <c r="D225" s="94"/>
      <c r="E225" s="94"/>
      <c r="F225" s="96"/>
      <c r="G225" s="96"/>
      <c r="H225" s="96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75">
      <c r="B226" s="93"/>
      <c r="C226" s="94"/>
      <c r="D226" s="94"/>
      <c r="E226" s="94"/>
      <c r="F226" s="96"/>
      <c r="G226" s="96"/>
      <c r="H226" s="96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75">
      <c r="B227" s="93"/>
      <c r="C227" s="94"/>
      <c r="D227" s="94"/>
      <c r="E227" s="94"/>
      <c r="F227" s="96"/>
      <c r="G227" s="96"/>
      <c r="H227" s="96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75">
      <c r="B228" s="93"/>
      <c r="C228" s="94"/>
      <c r="D228" s="94"/>
      <c r="E228" s="94"/>
      <c r="F228" s="96"/>
      <c r="G228" s="96"/>
      <c r="H228" s="96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75">
      <c r="B229" s="93"/>
      <c r="C229" s="94"/>
      <c r="D229" s="94"/>
      <c r="E229" s="94"/>
      <c r="F229" s="96"/>
      <c r="G229" s="96"/>
      <c r="H229" s="96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75">
      <c r="B230" s="93"/>
      <c r="C230" s="94"/>
      <c r="D230" s="94"/>
      <c r="E230" s="94"/>
      <c r="F230" s="96"/>
      <c r="G230" s="96"/>
      <c r="H230" s="96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75">
      <c r="B231" s="93"/>
      <c r="C231" s="94"/>
      <c r="D231" s="94"/>
      <c r="E231" s="94"/>
      <c r="F231" s="96"/>
      <c r="G231" s="96"/>
      <c r="H231" s="96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75">
      <c r="B232" s="93"/>
      <c r="C232" s="94"/>
      <c r="D232" s="94"/>
      <c r="E232" s="94"/>
      <c r="F232" s="96"/>
      <c r="G232" s="96"/>
      <c r="H232" s="96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75">
      <c r="B233" s="93"/>
      <c r="C233" s="94"/>
      <c r="D233" s="94"/>
      <c r="E233" s="94"/>
      <c r="F233" s="96"/>
      <c r="G233" s="96"/>
      <c r="H233" s="96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75">
      <c r="B234" s="93"/>
      <c r="C234" s="94"/>
      <c r="D234" s="94"/>
      <c r="E234" s="94"/>
      <c r="F234" s="96"/>
      <c r="G234" s="96"/>
      <c r="H234" s="96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75">
      <c r="B235" s="93"/>
      <c r="C235" s="94"/>
      <c r="D235" s="94"/>
      <c r="E235" s="94"/>
      <c r="F235" s="96"/>
      <c r="G235" s="96"/>
      <c r="H235" s="96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</row>
    <row r="236" spans="2:33" ht="15.75">
      <c r="B236" s="93"/>
      <c r="C236" s="94"/>
      <c r="D236" s="94"/>
      <c r="E236" s="94"/>
      <c r="F236" s="97"/>
      <c r="G236" s="96"/>
      <c r="H236" s="9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75">
      <c r="B237" s="93"/>
      <c r="C237" s="94"/>
      <c r="D237" s="94"/>
      <c r="E237" s="94"/>
      <c r="F237" s="97"/>
      <c r="G237" s="96"/>
      <c r="H237" s="9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75">
      <c r="B238" s="93"/>
      <c r="C238" s="94"/>
      <c r="D238" s="94"/>
      <c r="E238" s="94"/>
      <c r="F238" s="97"/>
      <c r="G238" s="96"/>
      <c r="H238" s="9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75">
      <c r="B239" s="93"/>
      <c r="C239" s="94"/>
      <c r="D239" s="94"/>
      <c r="E239" s="94"/>
      <c r="F239" s="97"/>
      <c r="G239" s="96"/>
      <c r="H239" s="9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75">
      <c r="B240" s="93"/>
      <c r="C240" s="94"/>
      <c r="D240" s="94"/>
      <c r="E240" s="94"/>
      <c r="F240" s="97"/>
      <c r="G240" s="96"/>
      <c r="H240" s="9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75">
      <c r="B241" s="93"/>
      <c r="C241" s="94"/>
      <c r="D241" s="94"/>
      <c r="E241" s="94"/>
      <c r="F241" s="97"/>
      <c r="G241" s="96"/>
      <c r="H241" s="9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75">
      <c r="B242" s="93"/>
      <c r="C242" s="94"/>
      <c r="D242" s="94"/>
      <c r="E242" s="94"/>
      <c r="F242" s="97"/>
      <c r="G242" s="96"/>
      <c r="H242" s="9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75">
      <c r="B243" s="93"/>
      <c r="C243" s="94"/>
      <c r="D243" s="94"/>
      <c r="E243" s="94"/>
      <c r="F243" s="97"/>
      <c r="G243" s="96"/>
      <c r="H243" s="9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75">
      <c r="B244" s="93"/>
      <c r="C244" s="94"/>
      <c r="D244" s="94"/>
      <c r="E244" s="94"/>
      <c r="F244" s="97"/>
      <c r="G244" s="96"/>
      <c r="H244" s="9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75">
      <c r="B245" s="93"/>
      <c r="C245" s="94"/>
      <c r="D245" s="94"/>
      <c r="E245" s="94"/>
      <c r="F245" s="97"/>
      <c r="G245" s="96"/>
      <c r="H245" s="9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75">
      <c r="B246" s="93"/>
      <c r="C246" s="94"/>
      <c r="D246" s="94"/>
      <c r="E246" s="94"/>
      <c r="F246" s="97"/>
      <c r="G246" s="96"/>
      <c r="H246" s="9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75">
      <c r="B247" s="93"/>
      <c r="C247" s="94"/>
      <c r="D247" s="94"/>
      <c r="E247" s="94"/>
      <c r="F247" s="97"/>
      <c r="G247" s="96"/>
      <c r="H247" s="9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75">
      <c r="B248" s="93"/>
      <c r="C248" s="94"/>
      <c r="D248" s="94"/>
      <c r="E248" s="94"/>
      <c r="F248" s="97"/>
      <c r="G248" s="96"/>
      <c r="H248" s="96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:8" ht="15.75">
      <c r="B249" s="93"/>
      <c r="C249" s="94"/>
      <c r="D249" s="94"/>
      <c r="E249" s="94"/>
      <c r="F249" s="97"/>
      <c r="G249" s="96"/>
      <c r="H249" s="96"/>
    </row>
    <row r="250" spans="2:8" ht="15.75">
      <c r="B250" s="93"/>
      <c r="C250" s="94"/>
      <c r="D250" s="94"/>
      <c r="E250" s="94"/>
      <c r="F250" s="97"/>
      <c r="G250" s="96"/>
      <c r="H250" s="96"/>
    </row>
    <row r="251" spans="2:8" ht="15.75">
      <c r="B251" s="93"/>
      <c r="C251" s="94"/>
      <c r="D251" s="94"/>
      <c r="E251" s="94"/>
      <c r="F251" s="97"/>
      <c r="G251" s="96"/>
      <c r="H251" s="96"/>
    </row>
    <row r="252" spans="2:8" ht="15.75">
      <c r="B252" s="93"/>
      <c r="C252" s="94"/>
      <c r="D252" s="94"/>
      <c r="E252" s="94"/>
      <c r="F252" s="97"/>
      <c r="G252" s="96"/>
      <c r="H252" s="96"/>
    </row>
    <row r="253" spans="2:8" ht="15.75">
      <c r="B253" s="93"/>
      <c r="C253" s="94"/>
      <c r="D253" s="94"/>
      <c r="E253" s="94"/>
      <c r="F253" s="97"/>
      <c r="G253" s="96"/>
      <c r="H253" s="96"/>
    </row>
    <row r="254" spans="2:8" ht="15.75">
      <c r="B254" s="93"/>
      <c r="C254" s="94"/>
      <c r="D254" s="94"/>
      <c r="E254" s="94"/>
      <c r="F254" s="97"/>
      <c r="G254" s="96"/>
      <c r="H254" s="96"/>
    </row>
    <row r="255" spans="2:8" ht="15.75">
      <c r="B255" s="93"/>
      <c r="C255" s="94"/>
      <c r="D255" s="94"/>
      <c r="E255" s="94"/>
      <c r="F255" s="97"/>
      <c r="G255" s="96"/>
      <c r="H255" s="96"/>
    </row>
    <row r="256" spans="2:8" ht="15.75">
      <c r="B256" s="93"/>
      <c r="C256" s="94"/>
      <c r="D256" s="94"/>
      <c r="E256" s="94"/>
      <c r="F256" s="97"/>
      <c r="G256" s="96"/>
      <c r="H256" s="96"/>
    </row>
    <row r="257" spans="2:8" ht="15.75">
      <c r="B257" s="93"/>
      <c r="C257" s="94"/>
      <c r="D257" s="94"/>
      <c r="E257" s="94"/>
      <c r="F257" s="97"/>
      <c r="G257" s="96"/>
      <c r="H257" s="96"/>
    </row>
    <row r="258" spans="2:8" ht="15.75">
      <c r="B258" s="93"/>
      <c r="C258" s="94"/>
      <c r="D258" s="94"/>
      <c r="E258" s="94"/>
      <c r="F258" s="97"/>
      <c r="G258" s="96"/>
      <c r="H258" s="96"/>
    </row>
    <row r="259" spans="2:8" ht="15.75">
      <c r="B259" s="93"/>
      <c r="C259" s="94"/>
      <c r="D259" s="94"/>
      <c r="E259" s="94"/>
      <c r="F259" s="97"/>
      <c r="G259" s="96"/>
      <c r="H259" s="96"/>
    </row>
    <row r="260" spans="2:8" ht="15.75">
      <c r="B260" s="93"/>
      <c r="C260" s="94"/>
      <c r="D260" s="94"/>
      <c r="E260" s="94"/>
      <c r="F260" s="97"/>
      <c r="G260" s="96"/>
      <c r="H260" s="96"/>
    </row>
    <row r="261" spans="2:8" ht="15.75">
      <c r="B261" s="93"/>
      <c r="C261" s="94"/>
      <c r="D261" s="94"/>
      <c r="E261" s="94"/>
      <c r="F261" s="97"/>
      <c r="G261" s="96"/>
      <c r="H261" s="96"/>
    </row>
    <row r="262" spans="2:8" ht="15.75">
      <c r="B262" s="93"/>
      <c r="C262" s="94"/>
      <c r="D262" s="94"/>
      <c r="E262" s="94"/>
      <c r="F262" s="97"/>
      <c r="G262" s="96"/>
      <c r="H262" s="96"/>
    </row>
    <row r="263" spans="2:8" ht="15.75">
      <c r="B263" s="93"/>
      <c r="C263" s="94"/>
      <c r="D263" s="94"/>
      <c r="E263" s="94"/>
      <c r="F263" s="97"/>
      <c r="G263" s="96"/>
      <c r="H263" s="96"/>
    </row>
    <row r="264" spans="2:8" ht="15.75">
      <c r="B264" s="93"/>
      <c r="C264" s="94"/>
      <c r="D264" s="94"/>
      <c r="E264" s="94"/>
      <c r="F264" s="97"/>
      <c r="G264" s="96"/>
      <c r="H264" s="96"/>
    </row>
    <row r="265" spans="2:8" ht="15.75">
      <c r="B265" s="93"/>
      <c r="C265" s="94"/>
      <c r="D265" s="94"/>
      <c r="E265" s="94"/>
      <c r="F265" s="97"/>
      <c r="G265" s="96"/>
      <c r="H265" s="96"/>
    </row>
    <row r="266" spans="2:8" ht="15.75">
      <c r="B266" s="93"/>
      <c r="C266" s="94"/>
      <c r="D266" s="94"/>
      <c r="E266" s="94"/>
      <c r="F266" s="97"/>
      <c r="G266" s="96"/>
      <c r="H266" s="96"/>
    </row>
    <row r="267" spans="2:8" ht="15.75">
      <c r="B267" s="93"/>
      <c r="C267" s="94"/>
      <c r="D267" s="94"/>
      <c r="E267" s="94"/>
      <c r="F267" s="97"/>
      <c r="G267" s="96"/>
      <c r="H267" s="96"/>
    </row>
    <row r="268" spans="2:8" ht="15.75">
      <c r="B268" s="93"/>
      <c r="C268" s="94"/>
      <c r="D268" s="94"/>
      <c r="E268" s="94"/>
      <c r="F268" s="97"/>
      <c r="G268" s="96"/>
      <c r="H268" s="96"/>
    </row>
    <row r="269" spans="2:8" ht="15.75">
      <c r="B269" s="93"/>
      <c r="C269" s="94"/>
      <c r="D269" s="94"/>
      <c r="E269" s="94"/>
      <c r="F269" s="97"/>
      <c r="G269" s="96"/>
      <c r="H269" s="96"/>
    </row>
    <row r="270" spans="2:8" ht="15.75">
      <c r="B270" s="93"/>
      <c r="C270" s="94"/>
      <c r="D270" s="94"/>
      <c r="E270" s="94"/>
      <c r="F270" s="97"/>
      <c r="G270" s="96"/>
      <c r="H270" s="96"/>
    </row>
    <row r="271" spans="2:8" ht="15.75">
      <c r="B271" s="93"/>
      <c r="C271" s="94"/>
      <c r="D271" s="94"/>
      <c r="E271" s="94"/>
      <c r="F271" s="97"/>
      <c r="G271" s="96"/>
      <c r="H271" s="96"/>
    </row>
    <row r="272" spans="2:8" ht="15.75">
      <c r="B272" s="93"/>
      <c r="C272" s="94"/>
      <c r="D272" s="94"/>
      <c r="E272" s="94"/>
      <c r="F272" s="97"/>
      <c r="G272" s="96"/>
      <c r="H272" s="96"/>
    </row>
    <row r="273" spans="2:8" ht="15.75">
      <c r="B273" s="93"/>
      <c r="C273" s="94"/>
      <c r="D273" s="94"/>
      <c r="E273" s="94"/>
      <c r="F273" s="97"/>
      <c r="G273" s="96"/>
      <c r="H273" s="96"/>
    </row>
    <row r="274" spans="2:8" ht="15.75">
      <c r="B274" s="93"/>
      <c r="C274" s="94"/>
      <c r="D274" s="94"/>
      <c r="E274" s="94"/>
      <c r="F274" s="97"/>
      <c r="G274" s="96"/>
      <c r="H274" s="96"/>
    </row>
    <row r="275" spans="2:8" ht="15.75">
      <c r="B275" s="93"/>
      <c r="C275" s="94"/>
      <c r="D275" s="94"/>
      <c r="E275" s="94"/>
      <c r="F275" s="97"/>
      <c r="G275" s="96"/>
      <c r="H275" s="96"/>
    </row>
    <row r="276" spans="2:8" ht="15.75">
      <c r="B276" s="93"/>
      <c r="C276" s="94"/>
      <c r="D276" s="94"/>
      <c r="E276" s="94"/>
      <c r="F276" s="97"/>
      <c r="G276" s="96"/>
      <c r="H276" s="96"/>
    </row>
    <row r="277" spans="2:8" ht="15.75">
      <c r="B277" s="93"/>
      <c r="C277" s="94"/>
      <c r="D277" s="94"/>
      <c r="E277" s="94"/>
      <c r="F277" s="97"/>
      <c r="G277" s="96"/>
      <c r="H277" s="96"/>
    </row>
    <row r="278" spans="2:8" ht="15.75">
      <c r="B278" s="93"/>
      <c r="C278" s="94"/>
      <c r="D278" s="94"/>
      <c r="E278" s="94"/>
      <c r="F278" s="97"/>
      <c r="G278" s="96"/>
      <c r="H278" s="96"/>
    </row>
    <row r="279" spans="2:8" ht="15.75">
      <c r="B279" s="93"/>
      <c r="C279" s="94"/>
      <c r="D279" s="94"/>
      <c r="E279" s="94"/>
      <c r="F279" s="97"/>
      <c r="G279" s="96"/>
      <c r="H279" s="96"/>
    </row>
    <row r="280" spans="2:8" ht="15.75">
      <c r="B280" s="93"/>
      <c r="C280" s="94"/>
      <c r="D280" s="94"/>
      <c r="E280" s="94"/>
      <c r="F280" s="97"/>
      <c r="G280" s="96"/>
      <c r="H280" s="96"/>
    </row>
    <row r="281" spans="2:8" ht="15.75">
      <c r="B281" s="93"/>
      <c r="C281" s="94"/>
      <c r="D281" s="94"/>
      <c r="E281" s="94"/>
      <c r="F281" s="97"/>
      <c r="G281" s="96"/>
      <c r="H281" s="96"/>
    </row>
    <row r="282" spans="2:8" ht="15.75">
      <c r="B282" s="93"/>
      <c r="C282" s="94"/>
      <c r="D282" s="94"/>
      <c r="E282" s="94"/>
      <c r="F282" s="97"/>
      <c r="G282" s="96"/>
      <c r="H282" s="96"/>
    </row>
    <row r="283" spans="2:8" ht="15.75">
      <c r="B283" s="93"/>
      <c r="C283" s="94"/>
      <c r="D283" s="94"/>
      <c r="E283" s="94"/>
      <c r="F283" s="97"/>
      <c r="G283" s="96"/>
      <c r="H283" s="96"/>
    </row>
    <row r="284" spans="2:8" ht="15.75">
      <c r="B284" s="93"/>
      <c r="C284" s="94"/>
      <c r="D284" s="94"/>
      <c r="E284" s="94"/>
      <c r="F284" s="97"/>
      <c r="G284" s="96"/>
      <c r="H284" s="96"/>
    </row>
    <row r="285" spans="2:8" ht="15.75">
      <c r="B285" s="93"/>
      <c r="C285" s="94"/>
      <c r="D285" s="94"/>
      <c r="E285" s="94"/>
      <c r="F285" s="97"/>
      <c r="G285" s="96"/>
      <c r="H285" s="96"/>
    </row>
    <row r="286" spans="2:8" ht="15.75">
      <c r="B286" s="93"/>
      <c r="C286" s="94"/>
      <c r="D286" s="94"/>
      <c r="E286" s="94"/>
      <c r="F286" s="97"/>
      <c r="G286" s="96"/>
      <c r="H286" s="96"/>
    </row>
    <row r="287" spans="2:8" ht="15.75">
      <c r="B287" s="93"/>
      <c r="C287" s="94"/>
      <c r="D287" s="94"/>
      <c r="E287" s="94"/>
      <c r="F287" s="97"/>
      <c r="G287" s="96"/>
      <c r="H287" s="96"/>
    </row>
    <row r="288" spans="2:8" ht="15.75">
      <c r="B288" s="93"/>
      <c r="C288" s="94"/>
      <c r="D288" s="94"/>
      <c r="E288" s="94"/>
      <c r="F288" s="97"/>
      <c r="G288" s="96"/>
      <c r="H288" s="96"/>
    </row>
    <row r="289" spans="2:8" ht="15.75">
      <c r="B289" s="93"/>
      <c r="C289" s="94"/>
      <c r="D289" s="94"/>
      <c r="E289" s="94"/>
      <c r="F289" s="97"/>
      <c r="G289" s="96"/>
      <c r="H289" s="96"/>
    </row>
  </sheetData>
  <sheetProtection/>
  <mergeCells count="8">
    <mergeCell ref="B2:H3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landscape" paperSize="9" scale="40" r:id="rId1"/>
  <rowBreaks count="3" manualBreakCount="3">
    <brk id="45" max="15" man="1"/>
    <brk id="90" max="15" man="1"/>
    <brk id="113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Грицай Ольга Анатоліївна</cp:lastModifiedBy>
  <dcterms:created xsi:type="dcterms:W3CDTF">2019-10-03T13:31:57Z</dcterms:created>
  <dcterms:modified xsi:type="dcterms:W3CDTF">2019-10-03T13:51:15Z</dcterms:modified>
  <cp:category/>
  <cp:version/>
  <cp:contentType/>
  <cp:contentStatus/>
</cp:coreProperties>
</file>