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9345" activeTab="0"/>
  </bookViews>
  <sheets>
    <sheet name="РІК 29 12 17 нов пл" sheetId="1" r:id="rId1"/>
  </sheets>
  <externalReferences>
    <externalReference r:id="rId4"/>
  </externalReferences>
  <definedNames>
    <definedName name="_xlnm.Print_Area" localSheetId="0">'РІК 29 12 17 нов пл'!$A$1:$Q$111</definedName>
  </definedNames>
  <calcPr fullCalcOnLoad="1"/>
</workbook>
</file>

<file path=xl/sharedStrings.xml><?xml version="1.0" encoding="utf-8"?>
<sst xmlns="http://schemas.openxmlformats.org/spreadsheetml/2006/main" count="174" uniqueCount="169">
  <si>
    <t xml:space="preserve">Інформація щодо виконання індикативних показників по доходах загального фонду бюджету міста Києва,                                                          що зібрані на території Голосіївського району за 2017 рік </t>
  </si>
  <si>
    <t>/тис. грн./</t>
  </si>
  <si>
    <t>Код бюджетної класифікації</t>
  </si>
  <si>
    <t>Назва доходів</t>
  </si>
  <si>
    <t>План за розписом на 2017 рік</t>
  </si>
  <si>
    <t>План на 2017 рік уточнений</t>
  </si>
  <si>
    <t xml:space="preserve">Фактичні надходження </t>
  </si>
  <si>
    <t>% виконання до річного розпису уточненого</t>
  </si>
  <si>
    <t>абсолютне відхилення від річного розпису уточненого</t>
  </si>
  <si>
    <t>за 2017 рік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</si>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</sst>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"/>
    <numFmt numFmtId="174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vertic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 locked="0"/>
    </xf>
    <xf numFmtId="173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4" fontId="9" fillId="5" borderId="10" xfId="54" applyNumberFormat="1" applyFont="1" applyFill="1" applyBorder="1" applyAlignment="1" applyProtection="1">
      <alignment horizontal="left" vertical="center" wrapText="1"/>
      <protection/>
    </xf>
    <xf numFmtId="174" fontId="3" fillId="5" borderId="10" xfId="54" applyNumberFormat="1" applyFont="1" applyFill="1" applyBorder="1" applyAlignment="1" applyProtection="1">
      <alignment horizontal="right" vertical="center" wrapText="1"/>
      <protection/>
    </xf>
    <xf numFmtId="174" fontId="3" fillId="5" borderId="10" xfId="53" applyNumberFormat="1" applyFont="1" applyFill="1" applyBorder="1" applyAlignment="1" applyProtection="1">
      <alignment wrapText="1"/>
      <protection/>
    </xf>
    <xf numFmtId="173" fontId="3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4" fontId="9" fillId="0" borderId="10" xfId="54" applyNumberFormat="1" applyFont="1" applyBorder="1" applyAlignment="1" applyProtection="1">
      <alignment horizontal="left" vertical="center" wrapText="1"/>
      <protection/>
    </xf>
    <xf numFmtId="174" fontId="3" fillId="0" borderId="10" xfId="53" applyNumberFormat="1" applyFont="1" applyBorder="1" applyAlignment="1" applyProtection="1">
      <alignment wrapText="1"/>
      <protection/>
    </xf>
    <xf numFmtId="173" fontId="3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4" fontId="6" fillId="0" borderId="10" xfId="54" applyNumberFormat="1" applyFont="1" applyBorder="1" applyAlignment="1" applyProtection="1">
      <alignment horizontal="left" vertical="center" wrapText="1"/>
      <protection/>
    </xf>
    <xf numFmtId="174" fontId="7" fillId="0" borderId="10" xfId="53" applyNumberFormat="1" applyFont="1" applyBorder="1" applyAlignment="1" applyProtection="1">
      <alignment wrapText="1"/>
      <protection/>
    </xf>
    <xf numFmtId="173" fontId="7" fillId="0" borderId="10" xfId="53" applyNumberFormat="1" applyFont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174" fontId="3" fillId="0" borderId="10" xfId="53" applyNumberFormat="1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4" fontId="12" fillId="0" borderId="10" xfId="54" applyNumberFormat="1" applyFont="1" applyBorder="1" applyAlignment="1" applyProtection="1">
      <alignment horizontal="left" vertical="center"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174" fontId="14" fillId="0" borderId="10" xfId="53" applyNumberFormat="1" applyFont="1" applyFill="1" applyBorder="1" applyAlignment="1" applyProtection="1">
      <alignment wrapText="1"/>
      <protection/>
    </xf>
    <xf numFmtId="3" fontId="15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74" fontId="14" fillId="0" borderId="10" xfId="53" applyNumberFormat="1" applyFont="1" applyBorder="1" applyAlignment="1" applyProtection="1">
      <alignment wrapText="1"/>
      <protection/>
    </xf>
    <xf numFmtId="3" fontId="15" fillId="0" borderId="0" xfId="53" applyNumberFormat="1" applyFont="1" applyFill="1" applyBorder="1" applyProtection="1">
      <alignment/>
      <protection/>
    </xf>
    <xf numFmtId="0" fontId="15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4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174" fontId="7" fillId="0" borderId="10" xfId="53" applyNumberFormat="1" applyFont="1" applyFill="1" applyBorder="1" applyAlignment="1" applyProtection="1">
      <alignment wrapText="1"/>
      <protection/>
    </xf>
    <xf numFmtId="49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 vertical="center" wrapText="1"/>
    </xf>
    <xf numFmtId="174" fontId="17" fillId="0" borderId="10" xfId="53" applyNumberFormat="1" applyFont="1" applyBorder="1" applyAlignment="1" applyProtection="1">
      <alignment wrapText="1"/>
      <protection/>
    </xf>
    <xf numFmtId="174" fontId="9" fillId="34" borderId="10" xfId="54" applyNumberFormat="1" applyFont="1" applyFill="1" applyBorder="1" applyAlignment="1" applyProtection="1">
      <alignment horizontal="left" vertical="center" wrapText="1"/>
      <protection/>
    </xf>
    <xf numFmtId="174" fontId="3" fillId="34" borderId="10" xfId="53" applyNumberFormat="1" applyFont="1" applyFill="1" applyBorder="1" applyAlignment="1" applyProtection="1">
      <alignment wrapText="1"/>
      <protection/>
    </xf>
    <xf numFmtId="174" fontId="6" fillId="34" borderId="10" xfId="54" applyNumberFormat="1" applyFont="1" applyFill="1" applyBorder="1" applyAlignment="1" applyProtection="1">
      <alignment horizontal="left" vertical="center" wrapText="1"/>
      <protection/>
    </xf>
    <xf numFmtId="174" fontId="12" fillId="34" borderId="10" xfId="54" applyNumberFormat="1" applyFont="1" applyFill="1" applyBorder="1" applyAlignment="1" applyProtection="1">
      <alignment horizontal="left" vertical="center" wrapText="1"/>
      <protection/>
    </xf>
    <xf numFmtId="174" fontId="14" fillId="34" borderId="10" xfId="53" applyNumberFormat="1" applyFont="1" applyFill="1" applyBorder="1" applyAlignment="1" applyProtection="1">
      <alignment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3" fontId="12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174" fontId="7" fillId="34" borderId="10" xfId="53" applyNumberFormat="1" applyFont="1" applyFill="1" applyBorder="1" applyAlignment="1" applyProtection="1">
      <alignment wrapText="1"/>
      <protection/>
    </xf>
    <xf numFmtId="0" fontId="1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0" fontId="12" fillId="0" borderId="11" xfId="0" applyFont="1" applyFill="1" applyBorder="1" applyAlignment="1">
      <alignment horizontal="center" vertical="center" wrapText="1"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74" fontId="9" fillId="36" borderId="10" xfId="54" applyNumberFormat="1" applyFont="1" applyFill="1" applyBorder="1" applyAlignment="1" applyProtection="1">
      <alignment horizontal="left" vertical="center" wrapText="1"/>
      <protection/>
    </xf>
    <xf numFmtId="174" fontId="3" fillId="36" borderId="10" xfId="53" applyNumberFormat="1" applyFont="1" applyFill="1" applyBorder="1" applyAlignment="1" applyProtection="1">
      <alignment wrapText="1"/>
      <protection/>
    </xf>
    <xf numFmtId="173" fontId="3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73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2" xfId="53" applyNumberFormat="1" applyFont="1" applyBorder="1" applyAlignment="1" applyProtection="1">
      <alignment horizontal="center" vertical="center" wrapText="1"/>
      <protection/>
    </xf>
    <xf numFmtId="49" fontId="9" fillId="0" borderId="13" xfId="53" applyNumberFormat="1" applyFont="1" applyBorder="1" applyAlignment="1" applyProtection="1">
      <alignment horizontal="center" vertical="center" wrapText="1"/>
      <protection/>
    </xf>
    <xf numFmtId="49" fontId="9" fillId="0" borderId="14" xfId="53" applyNumberFormat="1" applyFont="1" applyBorder="1" applyAlignment="1" applyProtection="1">
      <alignment horizontal="center" vertic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3" fontId="9" fillId="0" borderId="12" xfId="53" applyNumberFormat="1" applyFont="1" applyBorder="1" applyAlignment="1" applyProtection="1">
      <alignment horizontal="center" vertical="center" wrapText="1"/>
      <protection/>
    </xf>
    <xf numFmtId="3" fontId="9" fillId="0" borderId="13" xfId="53" applyNumberFormat="1" applyFont="1" applyBorder="1" applyAlignment="1" applyProtection="1">
      <alignment horizontal="center" vertical="center" wrapText="1"/>
      <protection/>
    </xf>
    <xf numFmtId="3" fontId="9" fillId="0" borderId="14" xfId="53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AG287"/>
  <sheetViews>
    <sheetView tabSelected="1" view="pageBreakPreview" zoomScale="84" zoomScaleNormal="70" zoomScaleSheetLayoutView="84" zoomScalePageLayoutView="0" workbookViewId="0" topLeftCell="A1">
      <pane xSplit="3" ySplit="8" topLeftCell="D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5" sqref="D15"/>
    </sheetView>
  </sheetViews>
  <sheetFormatPr defaultColWidth="9.00390625" defaultRowHeight="12.75"/>
  <cols>
    <col min="1" max="1" width="9.125" style="6" customWidth="1"/>
    <col min="2" max="2" width="22.00390625" style="6" customWidth="1"/>
    <col min="3" max="3" width="47.25390625" style="97" customWidth="1"/>
    <col min="4" max="4" width="21.75390625" style="97" customWidth="1"/>
    <col min="5" max="5" width="23.375" style="97" customWidth="1"/>
    <col min="6" max="6" width="22.125" style="6" customWidth="1"/>
    <col min="7" max="7" width="21.00390625" style="6" customWidth="1"/>
    <col min="8" max="8" width="22.75390625" style="6" customWidth="1"/>
    <col min="9" max="9" width="20.125" style="6" hidden="1" customWidth="1"/>
    <col min="10" max="10" width="16.00390625" style="6" hidden="1" customWidth="1"/>
    <col min="11" max="11" width="20.625" style="6" hidden="1" customWidth="1"/>
    <col min="12" max="12" width="16.125" style="6" hidden="1" customWidth="1"/>
    <col min="13" max="20" width="0" style="6" hidden="1" customWidth="1"/>
    <col min="21" max="21" width="13.875" style="6" bestFit="1" customWidth="1"/>
    <col min="22" max="22" width="15.125" style="6" bestFit="1" customWidth="1"/>
    <col min="23" max="16384" width="9.125" style="6" customWidth="1"/>
  </cols>
  <sheetData>
    <row r="1" spans="2:33" ht="23.25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25" customHeight="1">
      <c r="B2" s="98" t="s">
        <v>0</v>
      </c>
      <c r="C2" s="98"/>
      <c r="D2" s="98"/>
      <c r="E2" s="98"/>
      <c r="F2" s="98"/>
      <c r="G2" s="98"/>
      <c r="H2" s="9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20.25">
      <c r="B3" s="98"/>
      <c r="C3" s="98"/>
      <c r="D3" s="98"/>
      <c r="E3" s="98"/>
      <c r="F3" s="98"/>
      <c r="G3" s="98"/>
      <c r="H3" s="9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2.75" customHeight="1">
      <c r="B4" s="9"/>
      <c r="C4" s="10"/>
      <c r="D4" s="10"/>
      <c r="E4" s="10"/>
      <c r="F4" s="11"/>
      <c r="G4" s="12"/>
      <c r="H4" s="13" t="s"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" customHeight="1">
      <c r="B5" s="99" t="s">
        <v>2</v>
      </c>
      <c r="C5" s="102" t="s">
        <v>3</v>
      </c>
      <c r="D5" s="105" t="s">
        <v>4</v>
      </c>
      <c r="E5" s="105" t="s">
        <v>5</v>
      </c>
      <c r="F5" s="102" t="s">
        <v>6</v>
      </c>
      <c r="G5" s="109" t="s">
        <v>7</v>
      </c>
      <c r="H5" s="109" t="s">
        <v>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36" customHeight="1">
      <c r="B6" s="100"/>
      <c r="C6" s="103"/>
      <c r="D6" s="106"/>
      <c r="E6" s="106"/>
      <c r="F6" s="108"/>
      <c r="G6" s="110"/>
      <c r="H6" s="110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35.25" customHeight="1">
      <c r="B7" s="101"/>
      <c r="C7" s="104"/>
      <c r="D7" s="107"/>
      <c r="E7" s="107"/>
      <c r="F7" s="16" t="s">
        <v>9</v>
      </c>
      <c r="G7" s="111"/>
      <c r="H7" s="111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75">
      <c r="B8" s="17">
        <v>1</v>
      </c>
      <c r="C8" s="18">
        <v>2</v>
      </c>
      <c r="D8" s="18">
        <v>3</v>
      </c>
      <c r="E8" s="18">
        <v>4</v>
      </c>
      <c r="F8" s="18">
        <v>6</v>
      </c>
      <c r="G8" s="19">
        <v>9</v>
      </c>
      <c r="H8" s="19">
        <v>10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75">
      <c r="B9" s="22"/>
      <c r="C9" s="23" t="s">
        <v>10</v>
      </c>
      <c r="D9" s="23"/>
      <c r="E9" s="23"/>
      <c r="F9" s="24"/>
      <c r="G9" s="25"/>
      <c r="H9" s="24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25">
      <c r="B10" s="26">
        <v>10000000</v>
      </c>
      <c r="C10" s="27" t="s">
        <v>11</v>
      </c>
      <c r="D10" s="28">
        <v>3116259</v>
      </c>
      <c r="E10" s="29">
        <f>E11+E29+E40+E42</f>
        <v>3133278.9</v>
      </c>
      <c r="F10" s="29">
        <f>F11+F29+F40+F42+0.01179</f>
        <v>3021424.45851</v>
      </c>
      <c r="G10" s="30">
        <f aca="true" t="shared" si="0" ref="G10:G16">F10/E10*100</f>
        <v>96.43011538200446</v>
      </c>
      <c r="H10" s="29">
        <f aca="true" t="shared" si="1" ref="H10:H73">F10-E10</f>
        <v>-111854.44149000011</v>
      </c>
      <c r="I10" s="31" t="e">
        <f>I11+I29+I40+I42+#REF!</f>
        <v>#REF!</v>
      </c>
      <c r="J10" s="31" t="e">
        <f>J11+J29+J40+J42+#REF!</f>
        <v>#REF!</v>
      </c>
      <c r="K10" s="31" t="e">
        <f>K11+K29+K40+K42+#REF!</f>
        <v>#REF!</v>
      </c>
      <c r="L10" s="31" t="e">
        <f>L11+L29+L40+L42+#REF!</f>
        <v>#REF!</v>
      </c>
      <c r="M10" s="31" t="e">
        <f>M11+M29+M40+M42+#REF!</f>
        <v>#REF!</v>
      </c>
      <c r="N10" s="31" t="e">
        <f>N11+N29+N40+N42+#REF!</f>
        <v>#REF!</v>
      </c>
      <c r="O10" s="31" t="e">
        <f>O11+O29+O40+O42+#REF!</f>
        <v>#REF!</v>
      </c>
      <c r="P10" s="31" t="e">
        <f>P11+P29+P40+P42+#REF!</f>
        <v>#REF!</v>
      </c>
      <c r="Q10" s="31" t="e">
        <f>Q11+Q29+Q40+Q42+#REF!</f>
        <v>#REF!</v>
      </c>
      <c r="R10" s="31" t="e">
        <f>R11+R29+R40+R42+#REF!</f>
        <v>#REF!</v>
      </c>
      <c r="S10" s="31" t="e">
        <f>S11+S29+S40+S42+#REF!</f>
        <v>#REF!</v>
      </c>
      <c r="T10" s="31" t="e">
        <f>T11+T29+T40+T42+#REF!</f>
        <v>#REF!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>
      <c r="B11" s="33">
        <v>11000000</v>
      </c>
      <c r="C11" s="34" t="s">
        <v>12</v>
      </c>
      <c r="D11" s="35">
        <v>1724986.1</v>
      </c>
      <c r="E11" s="35">
        <f>E12+E18</f>
        <v>1771447.2</v>
      </c>
      <c r="F11" s="35">
        <f>F12+F18</f>
        <v>1736017.41275</v>
      </c>
      <c r="G11" s="36">
        <f t="shared" si="0"/>
        <v>97.99995239767802</v>
      </c>
      <c r="H11" s="35">
        <f t="shared" si="1"/>
        <v>-35429.78725000005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7" customFormat="1" ht="32.25" customHeight="1">
      <c r="B12" s="33">
        <v>11010000</v>
      </c>
      <c r="C12" s="34" t="s">
        <v>13</v>
      </c>
      <c r="D12" s="35">
        <v>1392234</v>
      </c>
      <c r="E12" s="35">
        <f>E13+E14+E15+E16+E17</f>
        <v>1499771.2</v>
      </c>
      <c r="F12" s="35">
        <f>F13+F14+F15+F16+F17</f>
        <v>1526091.8030599998</v>
      </c>
      <c r="G12" s="36">
        <f t="shared" si="0"/>
        <v>101.75497456278664</v>
      </c>
      <c r="H12" s="35">
        <f t="shared" si="1"/>
        <v>26320.603059999878</v>
      </c>
      <c r="I12" s="32">
        <v>692931700</v>
      </c>
      <c r="J12" s="32">
        <v>69845600</v>
      </c>
      <c r="K12" s="32">
        <v>692722600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4" customFormat="1" ht="72.75" customHeight="1">
      <c r="B13" s="38" t="s">
        <v>14</v>
      </c>
      <c r="C13" s="39" t="s">
        <v>15</v>
      </c>
      <c r="D13" s="35">
        <v>1259334</v>
      </c>
      <c r="E13" s="35">
        <v>1343245.7</v>
      </c>
      <c r="F13" s="40">
        <f>3416200.20334-2049720.12198</f>
        <v>1366480.08136</v>
      </c>
      <c r="G13" s="41">
        <f t="shared" si="0"/>
        <v>101.72971939236433</v>
      </c>
      <c r="H13" s="40">
        <f t="shared" si="1"/>
        <v>23234.38136</v>
      </c>
      <c r="I13" s="42">
        <v>638851977</v>
      </c>
      <c r="J13" s="43">
        <v>62886823</v>
      </c>
      <c r="K13" s="42" t="e">
        <v>#REF!</v>
      </c>
      <c r="L13" s="42" t="e">
        <v>#REF!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2:33" s="21" customFormat="1" ht="115.5" customHeight="1">
      <c r="B14" s="38" t="s">
        <v>16</v>
      </c>
      <c r="C14" s="39" t="s">
        <v>17</v>
      </c>
      <c r="D14" s="35">
        <v>10500</v>
      </c>
      <c r="E14" s="35">
        <v>12995.9</v>
      </c>
      <c r="F14" s="40">
        <f>32357.6955-19414.61725</f>
        <v>12943.078250000002</v>
      </c>
      <c r="G14" s="41">
        <f t="shared" si="0"/>
        <v>99.59355065828456</v>
      </c>
      <c r="H14" s="40">
        <f t="shared" si="1"/>
        <v>-52.82174999999734</v>
      </c>
      <c r="I14" s="43">
        <v>4297156</v>
      </c>
      <c r="J14" s="43">
        <v>10352844</v>
      </c>
      <c r="K14" s="43" t="e">
        <v>#REF!</v>
      </c>
      <c r="L14" s="43" t="e">
        <v>#REF!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33" s="21" customFormat="1" ht="47.25">
      <c r="B15" s="38" t="s">
        <v>18</v>
      </c>
      <c r="C15" s="39" t="s">
        <v>19</v>
      </c>
      <c r="D15" s="35">
        <v>69900</v>
      </c>
      <c r="E15" s="35">
        <v>88961.6</v>
      </c>
      <c r="F15" s="40">
        <f>234920.65275-140952.39175</f>
        <v>93968.261</v>
      </c>
      <c r="G15" s="41">
        <f t="shared" si="0"/>
        <v>105.62789001097102</v>
      </c>
      <c r="H15" s="40">
        <f t="shared" si="1"/>
        <v>5006.660999999993</v>
      </c>
      <c r="I15" s="43">
        <v>209100</v>
      </c>
      <c r="J15" s="43">
        <v>19524900</v>
      </c>
      <c r="K15" s="43" t="e">
        <v>#REF!</v>
      </c>
      <c r="L15" s="43" t="e">
        <v>#REF!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2:33" s="21" customFormat="1" ht="47.25">
      <c r="B16" s="38" t="s">
        <v>20</v>
      </c>
      <c r="C16" s="39" t="s">
        <v>21</v>
      </c>
      <c r="D16" s="35">
        <v>52500</v>
      </c>
      <c r="E16" s="35">
        <v>54568</v>
      </c>
      <c r="F16" s="40">
        <f>131749.35119-79049.61079</f>
        <v>52699.74039999998</v>
      </c>
      <c r="G16" s="41">
        <f t="shared" si="0"/>
        <v>96.57627254068315</v>
      </c>
      <c r="H16" s="40">
        <f t="shared" si="1"/>
        <v>-1868.2596000000194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2:33" s="21" customFormat="1" ht="78.75">
      <c r="B17" s="38" t="s">
        <v>22</v>
      </c>
      <c r="C17" s="39" t="s">
        <v>23</v>
      </c>
      <c r="D17" s="35">
        <v>0</v>
      </c>
      <c r="E17" s="35">
        <v>0</v>
      </c>
      <c r="F17" s="40">
        <f>1.60512-0.96307</f>
        <v>0.6420500000000001</v>
      </c>
      <c r="G17" s="41">
        <v>0</v>
      </c>
      <c r="H17" s="40">
        <f t="shared" si="1"/>
        <v>0.6420500000000001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2:33" s="37" customFormat="1" ht="40.5" customHeight="1">
      <c r="B18" s="33">
        <v>11020000</v>
      </c>
      <c r="C18" s="34" t="s">
        <v>24</v>
      </c>
      <c r="D18" s="35">
        <v>332752.1</v>
      </c>
      <c r="E18" s="45">
        <f>SUM(E19:E28)</f>
        <v>271676</v>
      </c>
      <c r="F18" s="45">
        <f>F19+F20+F21+F22+F23+F24+F25+F26+F27+F28</f>
        <v>209925.60969000004</v>
      </c>
      <c r="G18" s="36">
        <f>F18/E18*100</f>
        <v>77.27057586610523</v>
      </c>
      <c r="H18" s="35">
        <f t="shared" si="1"/>
        <v>-61750.39030999996</v>
      </c>
      <c r="I18" s="46" t="e">
        <f>I19+#REF!</f>
        <v>#REF!</v>
      </c>
      <c r="J18" s="46" t="e">
        <f>J19+#REF!</f>
        <v>#REF!</v>
      </c>
      <c r="K18" s="46" t="e">
        <f>K19+#REF!</f>
        <v>#REF!</v>
      </c>
      <c r="L18" s="46" t="e">
        <f>L19+#REF!</f>
        <v>#REF!</v>
      </c>
      <c r="M18" s="46" t="e">
        <f>M19+#REF!</f>
        <v>#REF!</v>
      </c>
      <c r="N18" s="46" t="e">
        <f>N19+#REF!</f>
        <v>#REF!</v>
      </c>
      <c r="O18" s="46" t="e">
        <f>O19+#REF!</f>
        <v>#REF!</v>
      </c>
      <c r="P18" s="46" t="e">
        <f>P19+#REF!</f>
        <v>#REF!</v>
      </c>
      <c r="Q18" s="46" t="e">
        <f>Q19+#REF!</f>
        <v>#REF!</v>
      </c>
      <c r="R18" s="46" t="e">
        <f>R19+#REF!</f>
        <v>#REF!</v>
      </c>
      <c r="S18" s="46" t="e">
        <f>S19+#REF!</f>
        <v>#REF!</v>
      </c>
      <c r="T18" s="46" t="e">
        <f>T19+#REF!</f>
        <v>#REF!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1.5">
      <c r="B19" s="38">
        <v>11020200</v>
      </c>
      <c r="C19" s="39" t="s">
        <v>25</v>
      </c>
      <c r="D19" s="35">
        <v>2156</v>
      </c>
      <c r="E19" s="35">
        <v>2953.2</v>
      </c>
      <c r="F19" s="40">
        <v>2800.01263</v>
      </c>
      <c r="G19" s="41">
        <f>F19/E19*100</f>
        <v>94.81283455235</v>
      </c>
      <c r="H19" s="40">
        <f t="shared" si="1"/>
        <v>-153.18736999999965</v>
      </c>
      <c r="I19" s="43">
        <v>4285100</v>
      </c>
      <c r="J19" s="43" t="e">
        <f>#REF!-I19</f>
        <v>#REF!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33" s="21" customFormat="1" ht="31.5">
      <c r="B20" s="38" t="s">
        <v>26</v>
      </c>
      <c r="C20" s="39" t="s">
        <v>25</v>
      </c>
      <c r="D20" s="35">
        <v>0</v>
      </c>
      <c r="E20" s="35">
        <v>0</v>
      </c>
      <c r="F20" s="40">
        <v>286.57032</v>
      </c>
      <c r="G20" s="41">
        <v>0</v>
      </c>
      <c r="H20" s="40">
        <f t="shared" si="1"/>
        <v>286.57032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2:33" s="21" customFormat="1" ht="31.5">
      <c r="B21" s="38" t="s">
        <v>27</v>
      </c>
      <c r="C21" s="39" t="s">
        <v>28</v>
      </c>
      <c r="D21" s="35">
        <v>215440</v>
      </c>
      <c r="E21" s="35">
        <f>215440-58762</f>
        <v>156678</v>
      </c>
      <c r="F21" s="40">
        <f>976300.13005-878670.117</f>
        <v>97630.01305000007</v>
      </c>
      <c r="G21" s="41">
        <f aca="true" t="shared" si="2" ref="G21:G29">F21/E21*100</f>
        <v>62.31252189203339</v>
      </c>
      <c r="H21" s="40">
        <f t="shared" si="1"/>
        <v>-59047.98694999993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2:33" s="21" customFormat="1" ht="36.75" customHeight="1">
      <c r="B22" s="38" t="s">
        <v>29</v>
      </c>
      <c r="C22" s="39" t="s">
        <v>30</v>
      </c>
      <c r="D22" s="35">
        <v>20000</v>
      </c>
      <c r="E22" s="35">
        <v>20000</v>
      </c>
      <c r="F22" s="40">
        <f>182740.36853-164466.33149</f>
        <v>18274.037039999996</v>
      </c>
      <c r="G22" s="41">
        <f t="shared" si="2"/>
        <v>91.37018519999998</v>
      </c>
      <c r="H22" s="40">
        <f t="shared" si="1"/>
        <v>-1725.9629600000044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2:33" s="21" customFormat="1" ht="73.5" customHeight="1">
      <c r="B23" s="38" t="s">
        <v>31</v>
      </c>
      <c r="C23" s="39" t="s">
        <v>32</v>
      </c>
      <c r="D23" s="35">
        <v>6400</v>
      </c>
      <c r="E23" s="35">
        <v>6400</v>
      </c>
      <c r="F23" s="40">
        <f>24566.08661-22109.47795</f>
        <v>2456.608659999998</v>
      </c>
      <c r="G23" s="41">
        <f t="shared" si="2"/>
        <v>38.38451031249997</v>
      </c>
      <c r="H23" s="40">
        <f t="shared" si="1"/>
        <v>-3943.391340000002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2:33" s="21" customFormat="1" ht="71.25" customHeight="1">
      <c r="B24" s="38" t="s">
        <v>33</v>
      </c>
      <c r="C24" s="39" t="s">
        <v>34</v>
      </c>
      <c r="D24" s="35">
        <v>12100</v>
      </c>
      <c r="E24" s="35">
        <v>12100</v>
      </c>
      <c r="F24" s="40">
        <f>134731.13333-121258.02001</f>
        <v>13473.113320000019</v>
      </c>
      <c r="G24" s="41">
        <f t="shared" si="2"/>
        <v>111.34804396694231</v>
      </c>
      <c r="H24" s="40">
        <f t="shared" si="1"/>
        <v>1373.1133200000186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2:33" s="21" customFormat="1" ht="47.25">
      <c r="B25" s="38" t="s">
        <v>35</v>
      </c>
      <c r="C25" s="39" t="s">
        <v>36</v>
      </c>
      <c r="D25" s="35">
        <v>15500</v>
      </c>
      <c r="E25" s="35">
        <v>15.5</v>
      </c>
      <c r="F25" s="40">
        <f>988.5116-889.66043</f>
        <v>98.85117000000002</v>
      </c>
      <c r="G25" s="41">
        <f t="shared" si="2"/>
        <v>637.7494838709679</v>
      </c>
      <c r="H25" s="40">
        <f t="shared" si="1"/>
        <v>83.35117000000002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2:33" s="21" customFormat="1" ht="33.75" customHeight="1">
      <c r="B26" s="38" t="s">
        <v>37</v>
      </c>
      <c r="C26" s="39" t="s">
        <v>38</v>
      </c>
      <c r="D26" s="35">
        <v>73100</v>
      </c>
      <c r="E26" s="35">
        <v>69988.7</v>
      </c>
      <c r="F26" s="40">
        <f>694669.56508-625202.60849</f>
        <v>69466.95658999996</v>
      </c>
      <c r="G26" s="41">
        <f t="shared" si="2"/>
        <v>99.25453193158319</v>
      </c>
      <c r="H26" s="40">
        <f t="shared" si="1"/>
        <v>-521.7434100000391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2:33" s="21" customFormat="1" ht="25.5" customHeight="1">
      <c r="B27" s="38" t="s">
        <v>39</v>
      </c>
      <c r="C27" s="39" t="s">
        <v>40</v>
      </c>
      <c r="D27" s="35">
        <v>0.6</v>
      </c>
      <c r="E27" s="35">
        <v>0.6</v>
      </c>
      <c r="F27" s="40">
        <f>13.536-12.1824</f>
        <v>1.3536000000000001</v>
      </c>
      <c r="G27" s="41">
        <f t="shared" si="2"/>
        <v>225.60000000000002</v>
      </c>
      <c r="H27" s="40">
        <f t="shared" si="1"/>
        <v>0.7536000000000002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2:33" s="21" customFormat="1" ht="84" customHeight="1">
      <c r="B28" s="38" t="s">
        <v>41</v>
      </c>
      <c r="C28" s="47" t="s">
        <v>42</v>
      </c>
      <c r="D28" s="35">
        <v>3540</v>
      </c>
      <c r="E28" s="35">
        <v>3540</v>
      </c>
      <c r="F28" s="40">
        <f>54380.933-48942.83969</f>
        <v>5438.093309999997</v>
      </c>
      <c r="G28" s="41">
        <f t="shared" si="2"/>
        <v>153.61845508474568</v>
      </c>
      <c r="H28" s="40">
        <f t="shared" si="1"/>
        <v>1898.0933099999966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2:33" s="15" customFormat="1" ht="31.5">
      <c r="B29" s="33">
        <v>13000000</v>
      </c>
      <c r="C29" s="34" t="s">
        <v>43</v>
      </c>
      <c r="D29" s="35">
        <v>18454.4</v>
      </c>
      <c r="E29" s="45">
        <f>E31+E36+E39+E30</f>
        <v>20400.100000000002</v>
      </c>
      <c r="F29" s="45">
        <f>F31+F36+F39+F30</f>
        <v>16268.660549999997</v>
      </c>
      <c r="G29" s="36">
        <f t="shared" si="2"/>
        <v>79.74794510811219</v>
      </c>
      <c r="H29" s="35">
        <f t="shared" si="1"/>
        <v>-4131.439450000005</v>
      </c>
      <c r="I29" s="46">
        <f aca="true" t="shared" si="3" ref="I29:T29">I31+I36+I39</f>
        <v>7978800</v>
      </c>
      <c r="J29" s="46" t="e">
        <f t="shared" si="3"/>
        <v>#REF!</v>
      </c>
      <c r="K29" s="46">
        <f t="shared" si="3"/>
        <v>0</v>
      </c>
      <c r="L29" s="46">
        <f t="shared" si="3"/>
        <v>0</v>
      </c>
      <c r="M29" s="46">
        <f t="shared" si="3"/>
        <v>0</v>
      </c>
      <c r="N29" s="46">
        <f t="shared" si="3"/>
        <v>0</v>
      </c>
      <c r="O29" s="46">
        <f t="shared" si="3"/>
        <v>0</v>
      </c>
      <c r="P29" s="46">
        <f t="shared" si="3"/>
        <v>0</v>
      </c>
      <c r="Q29" s="46">
        <f t="shared" si="3"/>
        <v>0</v>
      </c>
      <c r="R29" s="46">
        <f t="shared" si="3"/>
        <v>0</v>
      </c>
      <c r="S29" s="46">
        <f t="shared" si="3"/>
        <v>0</v>
      </c>
      <c r="T29" s="46">
        <f t="shared" si="3"/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1.5">
      <c r="B30" s="33" t="s">
        <v>44</v>
      </c>
      <c r="C30" s="34" t="s">
        <v>45</v>
      </c>
      <c r="D30" s="35">
        <v>0</v>
      </c>
      <c r="E30" s="35">
        <v>0</v>
      </c>
      <c r="F30" s="45">
        <v>83.68959</v>
      </c>
      <c r="G30" s="36">
        <v>0</v>
      </c>
      <c r="H30" s="35">
        <f t="shared" si="1"/>
        <v>83.68959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4" customFormat="1" ht="31.5">
      <c r="B31" s="48">
        <v>13020000</v>
      </c>
      <c r="C31" s="49" t="s">
        <v>46</v>
      </c>
      <c r="D31" s="35">
        <v>17237</v>
      </c>
      <c r="E31" s="45">
        <f>E32+E33</f>
        <v>18362.9</v>
      </c>
      <c r="F31" s="45">
        <f>F32+F33+F34+F35</f>
        <v>12638.396399999998</v>
      </c>
      <c r="G31" s="36">
        <f>F31/E31*100</f>
        <v>68.82571053591752</v>
      </c>
      <c r="H31" s="35">
        <f t="shared" si="1"/>
        <v>-5724.503600000004</v>
      </c>
      <c r="I31" s="50">
        <f aca="true" t="shared" si="4" ref="I31:T31">I32+I33</f>
        <v>7978500</v>
      </c>
      <c r="J31" s="50" t="e">
        <f t="shared" si="4"/>
        <v>#REF!</v>
      </c>
      <c r="K31" s="50">
        <f t="shared" si="4"/>
        <v>0</v>
      </c>
      <c r="L31" s="50">
        <f t="shared" si="4"/>
        <v>0</v>
      </c>
      <c r="M31" s="50">
        <f t="shared" si="4"/>
        <v>0</v>
      </c>
      <c r="N31" s="50">
        <f t="shared" si="4"/>
        <v>0</v>
      </c>
      <c r="O31" s="50">
        <f t="shared" si="4"/>
        <v>0</v>
      </c>
      <c r="P31" s="50">
        <f t="shared" si="4"/>
        <v>0</v>
      </c>
      <c r="Q31" s="50">
        <f t="shared" si="4"/>
        <v>0</v>
      </c>
      <c r="R31" s="50">
        <f t="shared" si="4"/>
        <v>0</v>
      </c>
      <c r="S31" s="50">
        <f t="shared" si="4"/>
        <v>0</v>
      </c>
      <c r="T31" s="50">
        <f t="shared" si="4"/>
        <v>0</v>
      </c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2:33" s="44" customFormat="1" ht="63">
      <c r="B32" s="38" t="s">
        <v>47</v>
      </c>
      <c r="C32" s="39" t="s">
        <v>48</v>
      </c>
      <c r="D32" s="35">
        <v>17237</v>
      </c>
      <c r="E32" s="35">
        <v>18362.9</v>
      </c>
      <c r="F32" s="40">
        <f>24252.673-12126.33645</f>
        <v>12126.336549999998</v>
      </c>
      <c r="G32" s="41">
        <f>F32/E32*100</f>
        <v>66.03715398983819</v>
      </c>
      <c r="H32" s="40">
        <f t="shared" si="1"/>
        <v>-6236.563450000003</v>
      </c>
      <c r="I32" s="51">
        <v>7978500</v>
      </c>
      <c r="J32" s="43" t="e">
        <f>#REF!-I32</f>
        <v>#REF!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2:33" s="21" customFormat="1" ht="31.5">
      <c r="B33" s="38">
        <v>13020200</v>
      </c>
      <c r="C33" s="39" t="s">
        <v>49</v>
      </c>
      <c r="D33" s="35">
        <v>0</v>
      </c>
      <c r="E33" s="35">
        <v>0</v>
      </c>
      <c r="F33" s="40">
        <v>-0.36937</v>
      </c>
      <c r="G33" s="41">
        <v>0</v>
      </c>
      <c r="H33" s="40">
        <f t="shared" si="1"/>
        <v>-0.36937</v>
      </c>
      <c r="I33" s="52"/>
      <c r="J33" s="43" t="e">
        <f>#REF!-I33</f>
        <v>#REF!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2:33" s="21" customFormat="1" ht="47.25">
      <c r="B34" s="38" t="s">
        <v>50</v>
      </c>
      <c r="C34" s="39" t="s">
        <v>51</v>
      </c>
      <c r="D34" s="35">
        <v>0</v>
      </c>
      <c r="E34" s="35">
        <v>0</v>
      </c>
      <c r="F34" s="40">
        <f>997.10561-498.55281</f>
        <v>498.55279999999993</v>
      </c>
      <c r="G34" s="41">
        <v>0</v>
      </c>
      <c r="H34" s="40">
        <f t="shared" si="1"/>
        <v>498.55279999999993</v>
      </c>
      <c r="I34" s="52"/>
      <c r="J34" s="43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</row>
    <row r="35" spans="2:33" s="21" customFormat="1" ht="47.25">
      <c r="B35" s="38" t="s">
        <v>52</v>
      </c>
      <c r="C35" s="39" t="s">
        <v>53</v>
      </c>
      <c r="D35" s="35">
        <v>0</v>
      </c>
      <c r="E35" s="35">
        <v>0</v>
      </c>
      <c r="F35" s="40">
        <f>27.75284-13.87642</f>
        <v>13.87642</v>
      </c>
      <c r="G35" s="41">
        <v>0</v>
      </c>
      <c r="H35" s="40">
        <f t="shared" si="1"/>
        <v>13.87642</v>
      </c>
      <c r="I35" s="52"/>
      <c r="J35" s="43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2:33" s="44" customFormat="1" ht="20.25">
      <c r="B36" s="48">
        <v>13030000</v>
      </c>
      <c r="C36" s="49" t="s">
        <v>54</v>
      </c>
      <c r="D36" s="35">
        <v>1216.8</v>
      </c>
      <c r="E36" s="53">
        <f>E37+E38</f>
        <v>2035.8</v>
      </c>
      <c r="F36" s="53">
        <f>F37+F38</f>
        <v>3545.17861</v>
      </c>
      <c r="G36" s="36">
        <f aca="true" t="shared" si="5" ref="G36:G57">F36/E36*100</f>
        <v>174.14179241575795</v>
      </c>
      <c r="H36" s="35">
        <f t="shared" si="1"/>
        <v>1509.37861</v>
      </c>
      <c r="I36" s="51"/>
      <c r="J36" s="54" t="e">
        <f>#REF!-I36</f>
        <v>#REF!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spans="2:33" s="44" customFormat="1" ht="47.25">
      <c r="B37" s="38" t="s">
        <v>55</v>
      </c>
      <c r="C37" s="39" t="s">
        <v>56</v>
      </c>
      <c r="D37" s="35">
        <v>104</v>
      </c>
      <c r="E37" s="35">
        <v>104</v>
      </c>
      <c r="F37" s="40">
        <f>476.79144-357.59342</f>
        <v>119.19802000000004</v>
      </c>
      <c r="G37" s="41">
        <f t="shared" si="5"/>
        <v>114.61348076923082</v>
      </c>
      <c r="H37" s="40">
        <f t="shared" si="1"/>
        <v>15.198020000000042</v>
      </c>
      <c r="I37" s="51"/>
      <c r="J37" s="43" t="e">
        <f>#REF!-I37</f>
        <v>#REF!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2:33" s="21" customFormat="1" ht="47.25">
      <c r="B38" s="38">
        <v>13030200</v>
      </c>
      <c r="C38" s="55" t="s">
        <v>57</v>
      </c>
      <c r="D38" s="35">
        <v>1112.8</v>
      </c>
      <c r="E38" s="35">
        <v>1931.8</v>
      </c>
      <c r="F38" s="40">
        <v>3425.98059</v>
      </c>
      <c r="G38" s="41">
        <f t="shared" si="5"/>
        <v>177.34654674396936</v>
      </c>
      <c r="H38" s="40">
        <f t="shared" si="1"/>
        <v>1494.1805900000002</v>
      </c>
      <c r="I38" s="56">
        <v>127000</v>
      </c>
      <c r="J38" s="43" t="e">
        <f>#REF!-I38</f>
        <v>#REF!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</row>
    <row r="39" spans="2:33" s="59" customFormat="1" ht="31.5">
      <c r="B39" s="48" t="s">
        <v>58</v>
      </c>
      <c r="C39" s="49" t="s">
        <v>59</v>
      </c>
      <c r="D39" s="35">
        <v>0.6</v>
      </c>
      <c r="E39" s="35">
        <v>1.4</v>
      </c>
      <c r="F39" s="57">
        <v>1.39595</v>
      </c>
      <c r="G39" s="36">
        <f t="shared" si="5"/>
        <v>99.7107142857143</v>
      </c>
      <c r="H39" s="35">
        <f t="shared" si="1"/>
        <v>-0.004049999999999887</v>
      </c>
      <c r="I39" s="58">
        <v>300</v>
      </c>
      <c r="J39" s="54" t="e">
        <f>#REF!-I39</f>
        <v>#REF!</v>
      </c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2:33" s="15" customFormat="1" ht="20.25">
      <c r="B40" s="33">
        <v>14000000</v>
      </c>
      <c r="C40" s="34" t="s">
        <v>60</v>
      </c>
      <c r="D40" s="35">
        <v>209217.3</v>
      </c>
      <c r="E40" s="35">
        <f>E41</f>
        <v>133474.2</v>
      </c>
      <c r="F40" s="35">
        <f>F41</f>
        <v>98529.19332</v>
      </c>
      <c r="G40" s="36">
        <f t="shared" si="5"/>
        <v>73.81890531653308</v>
      </c>
      <c r="H40" s="35">
        <f t="shared" si="1"/>
        <v>-34945.006680000006</v>
      </c>
      <c r="I40" s="60"/>
      <c r="J40" s="32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</row>
    <row r="41" spans="2:33" s="21" customFormat="1" ht="47.25">
      <c r="B41" s="61">
        <v>14040000</v>
      </c>
      <c r="C41" s="62" t="s">
        <v>61</v>
      </c>
      <c r="D41" s="35">
        <v>209217.3</v>
      </c>
      <c r="E41" s="35">
        <v>133474.2</v>
      </c>
      <c r="F41" s="40">
        <v>98529.19332</v>
      </c>
      <c r="G41" s="41">
        <f t="shared" si="5"/>
        <v>73.81890531653308</v>
      </c>
      <c r="H41" s="40">
        <f t="shared" si="1"/>
        <v>-34945.006680000006</v>
      </c>
      <c r="I41" s="56"/>
      <c r="J41" s="4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2:33" s="15" customFormat="1" ht="20.25">
      <c r="B42" s="33" t="s">
        <v>62</v>
      </c>
      <c r="C42" s="63" t="s">
        <v>63</v>
      </c>
      <c r="D42" s="35">
        <v>1163601.2</v>
      </c>
      <c r="E42" s="35">
        <f>E43+E54+E56+E67</f>
        <v>1207957.4</v>
      </c>
      <c r="F42" s="35">
        <f>F43+F54+F56+F67+F59</f>
        <v>1170609.1801</v>
      </c>
      <c r="G42" s="36">
        <f t="shared" si="5"/>
        <v>96.9081509083019</v>
      </c>
      <c r="H42" s="35">
        <f t="shared" si="1"/>
        <v>-37348.21989999991</v>
      </c>
      <c r="I42" s="60"/>
      <c r="J42" s="32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2:33" s="66" customFormat="1" ht="20.25">
      <c r="B43" s="48" t="s">
        <v>64</v>
      </c>
      <c r="C43" s="64" t="s">
        <v>65</v>
      </c>
      <c r="D43" s="35">
        <v>829166.2</v>
      </c>
      <c r="E43" s="57">
        <f aca="true" t="shared" si="6" ref="E43:T43">E44+E45+E46+E47+E48+E49+E50+E51+E52+E53</f>
        <v>837619.9</v>
      </c>
      <c r="F43" s="57">
        <f t="shared" si="6"/>
        <v>773827.09811</v>
      </c>
      <c r="G43" s="36">
        <f t="shared" si="5"/>
        <v>92.3840393608127</v>
      </c>
      <c r="H43" s="35">
        <f t="shared" si="1"/>
        <v>-63792.80189</v>
      </c>
      <c r="I43" s="65">
        <f t="shared" si="6"/>
        <v>0</v>
      </c>
      <c r="J43" s="65">
        <f t="shared" si="6"/>
        <v>0</v>
      </c>
      <c r="K43" s="65">
        <f t="shared" si="6"/>
        <v>0</v>
      </c>
      <c r="L43" s="65">
        <f t="shared" si="6"/>
        <v>0</v>
      </c>
      <c r="M43" s="65">
        <f t="shared" si="6"/>
        <v>0</v>
      </c>
      <c r="N43" s="65">
        <f t="shared" si="6"/>
        <v>0</v>
      </c>
      <c r="O43" s="65">
        <f t="shared" si="6"/>
        <v>0</v>
      </c>
      <c r="P43" s="65">
        <f t="shared" si="6"/>
        <v>0</v>
      </c>
      <c r="Q43" s="65">
        <f t="shared" si="6"/>
        <v>0</v>
      </c>
      <c r="R43" s="65">
        <f t="shared" si="6"/>
        <v>0</v>
      </c>
      <c r="S43" s="65">
        <f t="shared" si="6"/>
        <v>0</v>
      </c>
      <c r="T43" s="65">
        <f t="shared" si="6"/>
        <v>0</v>
      </c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2:33" s="21" customFormat="1" ht="63">
      <c r="B44" s="61">
        <v>18010100</v>
      </c>
      <c r="C44" s="62" t="s">
        <v>66</v>
      </c>
      <c r="D44" s="35">
        <v>2676.6</v>
      </c>
      <c r="E44" s="35">
        <v>2676.6</v>
      </c>
      <c r="F44" s="40">
        <v>3346.43706</v>
      </c>
      <c r="G44" s="41">
        <f t="shared" si="5"/>
        <v>125.02566913248153</v>
      </c>
      <c r="H44" s="40">
        <f t="shared" si="1"/>
        <v>669.8370600000003</v>
      </c>
      <c r="I44" s="56"/>
      <c r="J44" s="43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</row>
    <row r="45" spans="2:33" s="21" customFormat="1" ht="63">
      <c r="B45" s="61">
        <v>18010200</v>
      </c>
      <c r="C45" s="62" t="s">
        <v>67</v>
      </c>
      <c r="D45" s="35">
        <v>1373.2</v>
      </c>
      <c r="E45" s="35">
        <v>1373.2</v>
      </c>
      <c r="F45" s="40">
        <v>2538.23405</v>
      </c>
      <c r="G45" s="41">
        <f t="shared" si="5"/>
        <v>184.8408134284882</v>
      </c>
      <c r="H45" s="40">
        <f t="shared" si="1"/>
        <v>1165.03405</v>
      </c>
      <c r="I45" s="56"/>
      <c r="J45" s="4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</row>
    <row r="46" spans="2:33" s="21" customFormat="1" ht="63">
      <c r="B46" s="61">
        <v>18010300</v>
      </c>
      <c r="C46" s="62" t="s">
        <v>68</v>
      </c>
      <c r="D46" s="35">
        <v>191.9</v>
      </c>
      <c r="E46" s="35">
        <v>191.9</v>
      </c>
      <c r="F46" s="40">
        <v>591.87267</v>
      </c>
      <c r="G46" s="41">
        <f t="shared" si="5"/>
        <v>308.42765502866075</v>
      </c>
      <c r="H46" s="40">
        <f t="shared" si="1"/>
        <v>399.97267</v>
      </c>
      <c r="I46" s="56"/>
      <c r="J46" s="43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</row>
    <row r="47" spans="2:33" s="21" customFormat="1" ht="63">
      <c r="B47" s="61">
        <v>18010400</v>
      </c>
      <c r="C47" s="62" t="s">
        <v>69</v>
      </c>
      <c r="D47" s="35">
        <v>36683.6</v>
      </c>
      <c r="E47" s="35">
        <v>45137.3</v>
      </c>
      <c r="F47" s="40">
        <v>54020.72472</v>
      </c>
      <c r="G47" s="41">
        <f t="shared" si="5"/>
        <v>119.68089522412726</v>
      </c>
      <c r="H47" s="40">
        <f t="shared" si="1"/>
        <v>8883.424719999995</v>
      </c>
      <c r="I47" s="56"/>
      <c r="J47" s="4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</row>
    <row r="48" spans="2:33" s="21" customFormat="1" ht="20.25">
      <c r="B48" s="61">
        <v>18010500</v>
      </c>
      <c r="C48" s="62" t="s">
        <v>70</v>
      </c>
      <c r="D48" s="35">
        <v>340120</v>
      </c>
      <c r="E48" s="35">
        <v>340120</v>
      </c>
      <c r="F48" s="67">
        <v>281716.76195</v>
      </c>
      <c r="G48" s="41">
        <f t="shared" si="5"/>
        <v>82.8286375249912</v>
      </c>
      <c r="H48" s="40">
        <f t="shared" si="1"/>
        <v>-58403.238049999985</v>
      </c>
      <c r="I48" s="56"/>
      <c r="J48" s="43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2:33" s="21" customFormat="1" ht="20.25">
      <c r="B49" s="61">
        <v>18010600</v>
      </c>
      <c r="C49" s="62" t="s">
        <v>71</v>
      </c>
      <c r="D49" s="35">
        <v>417760</v>
      </c>
      <c r="E49" s="35">
        <v>417760</v>
      </c>
      <c r="F49" s="67">
        <v>410670.45904</v>
      </c>
      <c r="G49" s="41">
        <f t="shared" si="5"/>
        <v>98.30296319417847</v>
      </c>
      <c r="H49" s="40">
        <f t="shared" si="1"/>
        <v>-7089.540960000013</v>
      </c>
      <c r="I49" s="56"/>
      <c r="J49" s="4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</row>
    <row r="50" spans="2:33" s="21" customFormat="1" ht="20.25">
      <c r="B50" s="61">
        <v>18010700</v>
      </c>
      <c r="C50" s="62" t="s">
        <v>72</v>
      </c>
      <c r="D50" s="35">
        <v>14890</v>
      </c>
      <c r="E50" s="35">
        <v>14890</v>
      </c>
      <c r="F50" s="67">
        <v>10704.81476</v>
      </c>
      <c r="G50" s="41">
        <f t="shared" si="5"/>
        <v>71.89264445936871</v>
      </c>
      <c r="H50" s="40">
        <f t="shared" si="1"/>
        <v>-4185.185240000001</v>
      </c>
      <c r="I50" s="56"/>
      <c r="J50" s="43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2:33" s="21" customFormat="1" ht="20.25">
      <c r="B51" s="61">
        <v>18010900</v>
      </c>
      <c r="C51" s="62" t="s">
        <v>73</v>
      </c>
      <c r="D51" s="35">
        <v>7510</v>
      </c>
      <c r="E51" s="35">
        <v>7510</v>
      </c>
      <c r="F51" s="67">
        <v>2870.03281</v>
      </c>
      <c r="G51" s="41">
        <f t="shared" si="5"/>
        <v>38.21614926764315</v>
      </c>
      <c r="H51" s="40">
        <f t="shared" si="1"/>
        <v>-4639.967189999999</v>
      </c>
      <c r="I51" s="56"/>
      <c r="J51" s="4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2:33" s="21" customFormat="1" ht="20.25">
      <c r="B52" s="61" t="s">
        <v>74</v>
      </c>
      <c r="C52" s="62" t="s">
        <v>75</v>
      </c>
      <c r="D52" s="35">
        <v>4878.1</v>
      </c>
      <c r="E52" s="35">
        <v>4878.1</v>
      </c>
      <c r="F52" s="40">
        <v>3598.71821</v>
      </c>
      <c r="G52" s="41">
        <f t="shared" si="5"/>
        <v>73.77294868903877</v>
      </c>
      <c r="H52" s="40">
        <f t="shared" si="1"/>
        <v>-1279.3817900000004</v>
      </c>
      <c r="I52" s="56"/>
      <c r="J52" s="43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2:33" s="21" customFormat="1" ht="20.25">
      <c r="B53" s="61" t="s">
        <v>76</v>
      </c>
      <c r="C53" s="62" t="s">
        <v>77</v>
      </c>
      <c r="D53" s="35">
        <v>3082.8</v>
      </c>
      <c r="E53" s="35">
        <v>3082.8</v>
      </c>
      <c r="F53" s="40">
        <v>3769.04284</v>
      </c>
      <c r="G53" s="41">
        <f t="shared" si="5"/>
        <v>122.26037498378098</v>
      </c>
      <c r="H53" s="40">
        <f t="shared" si="1"/>
        <v>686.2428399999999</v>
      </c>
      <c r="I53" s="56"/>
      <c r="J53" s="43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2:33" s="66" customFormat="1" ht="32.25">
      <c r="B54" s="48" t="s">
        <v>78</v>
      </c>
      <c r="C54" s="64" t="s">
        <v>79</v>
      </c>
      <c r="D54" s="35">
        <v>5011.6</v>
      </c>
      <c r="E54" s="35">
        <v>5011.6</v>
      </c>
      <c r="F54" s="57">
        <f>F55</f>
        <v>2595.54639</v>
      </c>
      <c r="G54" s="36">
        <f t="shared" si="5"/>
        <v>51.7907732061617</v>
      </c>
      <c r="H54" s="35">
        <f t="shared" si="1"/>
        <v>-2416.0536100000004</v>
      </c>
      <c r="I54" s="51"/>
      <c r="J54" s="42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2:33" s="21" customFormat="1" ht="32.25">
      <c r="B55" s="38" t="s">
        <v>80</v>
      </c>
      <c r="C55" s="68" t="s">
        <v>81</v>
      </c>
      <c r="D55" s="35">
        <v>5011.6</v>
      </c>
      <c r="E55" s="35">
        <v>5011.6</v>
      </c>
      <c r="F55" s="40">
        <v>2595.54639</v>
      </c>
      <c r="G55" s="41">
        <f t="shared" si="5"/>
        <v>51.7907732061617</v>
      </c>
      <c r="H55" s="40">
        <f t="shared" si="1"/>
        <v>-2416.0536100000004</v>
      </c>
      <c r="I55" s="56"/>
      <c r="J55" s="43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2:33" s="66" customFormat="1" ht="20.25">
      <c r="B56" s="48" t="s">
        <v>82</v>
      </c>
      <c r="C56" s="64" t="s">
        <v>83</v>
      </c>
      <c r="D56" s="35">
        <v>1527.2</v>
      </c>
      <c r="E56" s="57">
        <f>E57+E58</f>
        <v>1851.9</v>
      </c>
      <c r="F56" s="57">
        <f>F57+F58</f>
        <v>2024.0830700000001</v>
      </c>
      <c r="G56" s="36">
        <f t="shared" si="5"/>
        <v>109.29764404125493</v>
      </c>
      <c r="H56" s="35">
        <f t="shared" si="1"/>
        <v>172.18307000000004</v>
      </c>
      <c r="I56" s="51"/>
      <c r="J56" s="42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2:33" s="21" customFormat="1" ht="32.25">
      <c r="B57" s="38" t="s">
        <v>84</v>
      </c>
      <c r="C57" s="68" t="s">
        <v>85</v>
      </c>
      <c r="D57" s="35">
        <v>1527.2</v>
      </c>
      <c r="E57" s="35">
        <v>1851.9</v>
      </c>
      <c r="F57" s="40">
        <v>1909.90083</v>
      </c>
      <c r="G57" s="41">
        <f t="shared" si="5"/>
        <v>103.13196338895187</v>
      </c>
      <c r="H57" s="40">
        <f t="shared" si="1"/>
        <v>58.00082999999995</v>
      </c>
      <c r="I57" s="56"/>
      <c r="J57" s="43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2:33" s="21" customFormat="1" ht="32.25">
      <c r="B58" s="38" t="s">
        <v>86</v>
      </c>
      <c r="C58" s="68" t="s">
        <v>87</v>
      </c>
      <c r="D58" s="35">
        <v>0</v>
      </c>
      <c r="E58" s="35">
        <v>0</v>
      </c>
      <c r="F58" s="40">
        <v>114.18224</v>
      </c>
      <c r="G58" s="41">
        <v>0</v>
      </c>
      <c r="H58" s="40">
        <f t="shared" si="1"/>
        <v>114.18224</v>
      </c>
      <c r="I58" s="56"/>
      <c r="J58" s="43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2:33" s="21" customFormat="1" ht="32.25">
      <c r="B59" s="48" t="s">
        <v>88</v>
      </c>
      <c r="C59" s="64" t="s">
        <v>89</v>
      </c>
      <c r="D59" s="57">
        <v>0</v>
      </c>
      <c r="E59" s="57">
        <v>0</v>
      </c>
      <c r="F59" s="57">
        <f>F60+F61+F62+F63+F64+F65+F66</f>
        <v>-107.32033999999999</v>
      </c>
      <c r="G59" s="36">
        <v>0</v>
      </c>
      <c r="H59" s="35">
        <f t="shared" si="1"/>
        <v>-107.32033999999999</v>
      </c>
      <c r="I59" s="56"/>
      <c r="J59" s="43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2:33" s="21" customFormat="1" ht="48">
      <c r="B60" s="69">
        <v>18040100</v>
      </c>
      <c r="C60" s="68" t="s">
        <v>90</v>
      </c>
      <c r="D60" s="57">
        <v>0</v>
      </c>
      <c r="E60" s="57">
        <v>0</v>
      </c>
      <c r="F60" s="40">
        <v>-8.29486</v>
      </c>
      <c r="G60" s="41">
        <v>0</v>
      </c>
      <c r="H60" s="40">
        <f t="shared" si="1"/>
        <v>-8.29486</v>
      </c>
      <c r="I60" s="56"/>
      <c r="J60" s="43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</row>
    <row r="61" spans="2:33" s="21" customFormat="1" ht="48">
      <c r="B61" s="69">
        <v>18040200</v>
      </c>
      <c r="C61" s="68" t="s">
        <v>91</v>
      </c>
      <c r="D61" s="40">
        <v>0</v>
      </c>
      <c r="E61" s="40">
        <v>0</v>
      </c>
      <c r="F61" s="40">
        <v>-59.99938</v>
      </c>
      <c r="G61" s="41">
        <v>0</v>
      </c>
      <c r="H61" s="40">
        <f t="shared" si="1"/>
        <v>-59.99938</v>
      </c>
      <c r="I61" s="56"/>
      <c r="J61" s="43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</row>
    <row r="62" spans="2:33" s="21" customFormat="1" ht="48">
      <c r="B62" s="69">
        <v>18040500</v>
      </c>
      <c r="C62" s="68" t="s">
        <v>92</v>
      </c>
      <c r="D62" s="40">
        <v>0</v>
      </c>
      <c r="E62" s="40">
        <v>0</v>
      </c>
      <c r="F62" s="40">
        <v>-1.95639</v>
      </c>
      <c r="G62" s="41">
        <v>0</v>
      </c>
      <c r="H62" s="40">
        <f t="shared" si="1"/>
        <v>-1.95639</v>
      </c>
      <c r="I62" s="56"/>
      <c r="J62" s="43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</row>
    <row r="63" spans="2:33" s="21" customFormat="1" ht="58.5" customHeight="1">
      <c r="B63" s="69">
        <v>18040600</v>
      </c>
      <c r="C63" s="68" t="s">
        <v>93</v>
      </c>
      <c r="D63" s="40">
        <v>0</v>
      </c>
      <c r="E63" s="40">
        <v>0</v>
      </c>
      <c r="F63" s="40">
        <v>-16.84812</v>
      </c>
      <c r="G63" s="41">
        <v>0</v>
      </c>
      <c r="H63" s="40">
        <f t="shared" si="1"/>
        <v>-16.84812</v>
      </c>
      <c r="I63" s="56"/>
      <c r="J63" s="43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</row>
    <row r="64" spans="2:33" s="21" customFormat="1" ht="48">
      <c r="B64" s="69">
        <v>18040700</v>
      </c>
      <c r="C64" s="68" t="s">
        <v>94</v>
      </c>
      <c r="D64" s="40">
        <v>0</v>
      </c>
      <c r="E64" s="40">
        <v>0</v>
      </c>
      <c r="F64" s="40">
        <v>0</v>
      </c>
      <c r="G64" s="41">
        <v>0</v>
      </c>
      <c r="H64" s="40">
        <f t="shared" si="1"/>
        <v>0</v>
      </c>
      <c r="I64" s="56"/>
      <c r="J64" s="43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</row>
    <row r="65" spans="2:33" s="21" customFormat="1" ht="66" customHeight="1">
      <c r="B65" s="69">
        <v>18040800</v>
      </c>
      <c r="C65" s="68" t="s">
        <v>95</v>
      </c>
      <c r="D65" s="40">
        <v>0</v>
      </c>
      <c r="E65" s="40">
        <v>0</v>
      </c>
      <c r="F65" s="40">
        <v>-5.63775</v>
      </c>
      <c r="G65" s="41">
        <v>0</v>
      </c>
      <c r="H65" s="40">
        <f t="shared" si="1"/>
        <v>-5.63775</v>
      </c>
      <c r="I65" s="56"/>
      <c r="J65" s="43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</row>
    <row r="66" spans="2:33" s="21" customFormat="1" ht="48">
      <c r="B66" s="69">
        <v>18041400</v>
      </c>
      <c r="C66" s="68" t="s">
        <v>96</v>
      </c>
      <c r="D66" s="40">
        <v>0</v>
      </c>
      <c r="E66" s="40">
        <v>0</v>
      </c>
      <c r="F66" s="40">
        <v>-14.58384</v>
      </c>
      <c r="G66" s="41">
        <v>0</v>
      </c>
      <c r="H66" s="40">
        <f t="shared" si="1"/>
        <v>-14.58384</v>
      </c>
      <c r="I66" s="56"/>
      <c r="J66" s="43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</row>
    <row r="67" spans="2:33" s="66" customFormat="1" ht="20.25">
      <c r="B67" s="48" t="s">
        <v>97</v>
      </c>
      <c r="C67" s="64" t="s">
        <v>98</v>
      </c>
      <c r="D67" s="35">
        <v>327896.2</v>
      </c>
      <c r="E67" s="57">
        <f>E70+E71</f>
        <v>363474</v>
      </c>
      <c r="F67" s="57">
        <f>F70+F71+F68+F69</f>
        <v>392269.77287000004</v>
      </c>
      <c r="G67" s="36">
        <f>F67/E67*100</f>
        <v>107.92237487963376</v>
      </c>
      <c r="H67" s="35">
        <f t="shared" si="1"/>
        <v>28795.772870000044</v>
      </c>
      <c r="I67" s="51"/>
      <c r="J67" s="42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spans="2:33" s="66" customFormat="1" ht="32.25">
      <c r="B68" s="38" t="s">
        <v>99</v>
      </c>
      <c r="C68" s="68" t="s">
        <v>100</v>
      </c>
      <c r="D68" s="40">
        <v>0</v>
      </c>
      <c r="E68" s="40">
        <v>0</v>
      </c>
      <c r="F68" s="70">
        <v>0.87133</v>
      </c>
      <c r="G68" s="41">
        <v>0</v>
      </c>
      <c r="H68" s="40">
        <f t="shared" si="1"/>
        <v>0.87133</v>
      </c>
      <c r="I68" s="51"/>
      <c r="J68" s="42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</row>
    <row r="69" spans="2:33" s="66" customFormat="1" ht="32.25">
      <c r="B69" s="38" t="s">
        <v>101</v>
      </c>
      <c r="C69" s="68" t="s">
        <v>102</v>
      </c>
      <c r="D69" s="40">
        <v>0</v>
      </c>
      <c r="E69" s="40">
        <v>0</v>
      </c>
      <c r="F69" s="70">
        <v>0.03855</v>
      </c>
      <c r="G69" s="41">
        <v>0</v>
      </c>
      <c r="H69" s="40">
        <f t="shared" si="1"/>
        <v>0.03855</v>
      </c>
      <c r="I69" s="51"/>
      <c r="J69" s="42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spans="2:33" s="21" customFormat="1" ht="20.25">
      <c r="B70" s="38" t="s">
        <v>103</v>
      </c>
      <c r="C70" s="68" t="s">
        <v>104</v>
      </c>
      <c r="D70" s="35">
        <v>107000</v>
      </c>
      <c r="E70" s="35">
        <v>105603</v>
      </c>
      <c r="F70" s="40">
        <v>98601.4466</v>
      </c>
      <c r="G70" s="41">
        <f aca="true" t="shared" si="7" ref="G70:G75">F70/E70*100</f>
        <v>93.36992945276175</v>
      </c>
      <c r="H70" s="40">
        <f t="shared" si="1"/>
        <v>-7001.553400000004</v>
      </c>
      <c r="I70" s="56"/>
      <c r="J70" s="43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</row>
    <row r="71" spans="2:33" s="21" customFormat="1" ht="20.25">
      <c r="B71" s="38" t="s">
        <v>105</v>
      </c>
      <c r="C71" s="68" t="s">
        <v>106</v>
      </c>
      <c r="D71" s="35">
        <v>220896.2</v>
      </c>
      <c r="E71" s="35">
        <v>257871</v>
      </c>
      <c r="F71" s="40">
        <v>293667.41639</v>
      </c>
      <c r="G71" s="41">
        <f t="shared" si="7"/>
        <v>113.88152075650228</v>
      </c>
      <c r="H71" s="40">
        <f t="shared" si="1"/>
        <v>35796.41639000003</v>
      </c>
      <c r="I71" s="56"/>
      <c r="J71" s="43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</row>
    <row r="72" spans="2:33" s="37" customFormat="1" ht="20.25">
      <c r="B72" s="26">
        <v>20000000</v>
      </c>
      <c r="C72" s="27" t="s">
        <v>107</v>
      </c>
      <c r="D72" s="29">
        <v>35937.7</v>
      </c>
      <c r="E72" s="29">
        <f>E73+E82+E102</f>
        <v>39067</v>
      </c>
      <c r="F72" s="29">
        <f>F73+F82+F102</f>
        <v>37838.99114</v>
      </c>
      <c r="G72" s="30">
        <f t="shared" si="7"/>
        <v>96.85665943123351</v>
      </c>
      <c r="H72" s="29">
        <f t="shared" si="1"/>
        <v>-1228.0088600000017</v>
      </c>
      <c r="I72" s="60"/>
      <c r="J72" s="32" t="e">
        <f>#REF!-I72</f>
        <v>#REF!</v>
      </c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</row>
    <row r="73" spans="2:33" s="37" customFormat="1" ht="38.25" customHeight="1">
      <c r="B73" s="33">
        <v>21000000</v>
      </c>
      <c r="C73" s="71" t="s">
        <v>108</v>
      </c>
      <c r="D73" s="35">
        <v>472.3</v>
      </c>
      <c r="E73" s="72">
        <f>E74+E77</f>
        <v>1779.5</v>
      </c>
      <c r="F73" s="72">
        <f>F74+F77</f>
        <v>1694.45786</v>
      </c>
      <c r="G73" s="36">
        <f t="shared" si="7"/>
        <v>95.22100927226748</v>
      </c>
      <c r="H73" s="35">
        <f t="shared" si="1"/>
        <v>-85.04214000000002</v>
      </c>
      <c r="I73" s="60"/>
      <c r="J73" s="32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</row>
    <row r="74" spans="2:33" s="37" customFormat="1" ht="78.75">
      <c r="B74" s="33" t="s">
        <v>109</v>
      </c>
      <c r="C74" s="71" t="s">
        <v>110</v>
      </c>
      <c r="D74" s="35">
        <v>0</v>
      </c>
      <c r="E74" s="72">
        <v>1005.2</v>
      </c>
      <c r="F74" s="72">
        <f>F75+F76</f>
        <v>1005.2012400000001</v>
      </c>
      <c r="G74" s="36">
        <f t="shared" si="7"/>
        <v>100.00012335853563</v>
      </c>
      <c r="H74" s="35">
        <f aca="true" t="shared" si="8" ref="H74:H110">F74-E74</f>
        <v>0.0012400000000525324</v>
      </c>
      <c r="I74" s="60"/>
      <c r="J74" s="32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2:33" s="37" customFormat="1" ht="63">
      <c r="B75" s="38" t="s">
        <v>111</v>
      </c>
      <c r="C75" s="73" t="s">
        <v>112</v>
      </c>
      <c r="D75" s="40">
        <v>0</v>
      </c>
      <c r="E75" s="35">
        <v>1005.2</v>
      </c>
      <c r="F75" s="67">
        <v>982.00124</v>
      </c>
      <c r="G75" s="41">
        <f t="shared" si="7"/>
        <v>97.69212495025866</v>
      </c>
      <c r="H75" s="40">
        <f t="shared" si="8"/>
        <v>-23.198759999999993</v>
      </c>
      <c r="I75" s="60"/>
      <c r="J75" s="32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</row>
    <row r="76" spans="2:33" s="37" customFormat="1" ht="63">
      <c r="B76" s="38" t="s">
        <v>113</v>
      </c>
      <c r="C76" s="73" t="s">
        <v>114</v>
      </c>
      <c r="D76" s="40">
        <v>0</v>
      </c>
      <c r="E76" s="40">
        <v>0</v>
      </c>
      <c r="F76" s="67">
        <v>23.2</v>
      </c>
      <c r="G76" s="41">
        <v>0</v>
      </c>
      <c r="H76" s="40">
        <f t="shared" si="8"/>
        <v>23.2</v>
      </c>
      <c r="I76" s="60"/>
      <c r="J76" s="32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</row>
    <row r="77" spans="2:33" s="44" customFormat="1" ht="20.25">
      <c r="B77" s="48">
        <v>21080000</v>
      </c>
      <c r="C77" s="74" t="s">
        <v>115</v>
      </c>
      <c r="D77" s="35">
        <v>472.3</v>
      </c>
      <c r="E77" s="75">
        <f>E79+E80+E81+E78</f>
        <v>774.3</v>
      </c>
      <c r="F77" s="75">
        <f>F79+F80+F81+F78</f>
        <v>689.25662</v>
      </c>
      <c r="G77" s="36">
        <f>F77/E77*100</f>
        <v>89.01674028154463</v>
      </c>
      <c r="H77" s="35">
        <f t="shared" si="8"/>
        <v>-85.04337999999996</v>
      </c>
      <c r="I77" s="76" t="e">
        <f>#REF!+I79+I80</f>
        <v>#REF!</v>
      </c>
      <c r="J77" s="76" t="e">
        <f>#REF!+J79+J80</f>
        <v>#REF!</v>
      </c>
      <c r="K77" s="76" t="e">
        <f>#REF!+K79+K80</f>
        <v>#REF!</v>
      </c>
      <c r="L77" s="76" t="e">
        <f>#REF!+L79+L80</f>
        <v>#REF!</v>
      </c>
      <c r="M77" s="76" t="e">
        <f>#REF!+M79+M80</f>
        <v>#REF!</v>
      </c>
      <c r="N77" s="76" t="e">
        <f>#REF!+N79+N80</f>
        <v>#REF!</v>
      </c>
      <c r="O77" s="76" t="e">
        <f>#REF!+O79+O80</f>
        <v>#REF!</v>
      </c>
      <c r="P77" s="76" t="e">
        <f>#REF!+P79+P80</f>
        <v>#REF!</v>
      </c>
      <c r="Q77" s="76" t="e">
        <f>#REF!+Q79+Q80</f>
        <v>#REF!</v>
      </c>
      <c r="R77" s="76" t="e">
        <f>#REF!+R79+R80</f>
        <v>#REF!</v>
      </c>
      <c r="S77" s="76" t="e">
        <f>#REF!+S79+S80</f>
        <v>#REF!</v>
      </c>
      <c r="T77" s="76" t="e">
        <f>#REF!+T79+T80</f>
        <v>#REF!</v>
      </c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</row>
    <row r="78" spans="2:33" s="44" customFormat="1" ht="20.25">
      <c r="B78" s="38" t="s">
        <v>116</v>
      </c>
      <c r="C78" s="73" t="s">
        <v>115</v>
      </c>
      <c r="D78" s="40">
        <v>0</v>
      </c>
      <c r="E78" s="40">
        <v>0</v>
      </c>
      <c r="F78" s="67">
        <v>23.28683</v>
      </c>
      <c r="G78" s="41">
        <v>0</v>
      </c>
      <c r="H78" s="40">
        <f t="shared" si="8"/>
        <v>23.28683</v>
      </c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</row>
    <row r="79" spans="2:33" s="37" customFormat="1" ht="114.75" customHeight="1">
      <c r="B79" s="38" t="s">
        <v>117</v>
      </c>
      <c r="C79" s="73" t="s">
        <v>118</v>
      </c>
      <c r="D79" s="35">
        <v>6.9</v>
      </c>
      <c r="E79" s="35">
        <v>6.9</v>
      </c>
      <c r="F79" s="40">
        <v>4.72498</v>
      </c>
      <c r="G79" s="41">
        <f>F79/E79*100</f>
        <v>68.47797101449275</v>
      </c>
      <c r="H79" s="40">
        <f t="shared" si="8"/>
        <v>-2.17502</v>
      </c>
      <c r="I79" s="60"/>
      <c r="J79" s="43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</row>
    <row r="80" spans="2:33" s="37" customFormat="1" ht="20.25">
      <c r="B80" s="38" t="s">
        <v>119</v>
      </c>
      <c r="C80" s="73" t="s">
        <v>120</v>
      </c>
      <c r="D80" s="35">
        <v>465.4</v>
      </c>
      <c r="E80" s="35">
        <v>465.4</v>
      </c>
      <c r="F80" s="40">
        <v>430.24811</v>
      </c>
      <c r="G80" s="41">
        <f>F80/E80*100</f>
        <v>92.44695100988397</v>
      </c>
      <c r="H80" s="40">
        <f t="shared" si="8"/>
        <v>-35.15188999999998</v>
      </c>
      <c r="I80" s="78"/>
      <c r="J80" s="79"/>
      <c r="K80" s="78"/>
      <c r="L80" s="78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</row>
    <row r="81" spans="2:33" s="37" customFormat="1" ht="63">
      <c r="B81" s="38" t="s">
        <v>121</v>
      </c>
      <c r="C81" s="73" t="s">
        <v>122</v>
      </c>
      <c r="D81" s="35">
        <v>0</v>
      </c>
      <c r="E81" s="35">
        <v>302</v>
      </c>
      <c r="F81" s="40">
        <v>230.9967</v>
      </c>
      <c r="G81" s="41">
        <f>F81/E81*100</f>
        <v>76.48897350993377</v>
      </c>
      <c r="H81" s="40">
        <f t="shared" si="8"/>
        <v>-71.0033</v>
      </c>
      <c r="I81" s="78"/>
      <c r="J81" s="79"/>
      <c r="K81" s="78"/>
      <c r="L81" s="78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</row>
    <row r="82" spans="2:33" s="37" customFormat="1" ht="45" customHeight="1">
      <c r="B82" s="33">
        <v>22000000</v>
      </c>
      <c r="C82" s="71" t="s">
        <v>123</v>
      </c>
      <c r="D82" s="35">
        <v>35188.8</v>
      </c>
      <c r="E82" s="72">
        <f>E83+E95+E97</f>
        <v>36532.2</v>
      </c>
      <c r="F82" s="72">
        <f>F83+F95+F97</f>
        <v>35331.80519</v>
      </c>
      <c r="G82" s="36">
        <f>F82/E82*100</f>
        <v>96.71414584941505</v>
      </c>
      <c r="H82" s="35">
        <f t="shared" si="8"/>
        <v>-1200.394809999998</v>
      </c>
      <c r="I82" s="78"/>
      <c r="J82" s="80"/>
      <c r="K82" s="78"/>
      <c r="L82" s="78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  <row r="83" spans="2:33" s="44" customFormat="1" ht="30" customHeight="1">
      <c r="B83" s="48" t="s">
        <v>124</v>
      </c>
      <c r="C83" s="81" t="s">
        <v>125</v>
      </c>
      <c r="D83" s="35">
        <v>30803.7</v>
      </c>
      <c r="E83" s="75">
        <f>E85+E88+E89+E90+E91+E92+E93+E94</f>
        <v>33393.2</v>
      </c>
      <c r="F83" s="75">
        <f>F85+F88+F89+F90+F91+F92+F93+F94+F86+F87+F84</f>
        <v>32588.85628</v>
      </c>
      <c r="G83" s="36">
        <f>F83/E83*100</f>
        <v>97.59129487440558</v>
      </c>
      <c r="H83" s="35">
        <f t="shared" si="8"/>
        <v>-804.3437199999971</v>
      </c>
      <c r="I83" s="51"/>
      <c r="J83" s="42" t="e">
        <f>#REF!-I83</f>
        <v>#REF!</v>
      </c>
      <c r="K83" s="51">
        <v>3963800</v>
      </c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</row>
    <row r="84" spans="2:33" s="44" customFormat="1" ht="30" customHeight="1">
      <c r="B84" s="38" t="s">
        <v>126</v>
      </c>
      <c r="C84" s="73" t="s">
        <v>127</v>
      </c>
      <c r="D84" s="35">
        <v>0</v>
      </c>
      <c r="E84" s="35">
        <v>0</v>
      </c>
      <c r="F84" s="82">
        <v>2.1892</v>
      </c>
      <c r="G84" s="41">
        <v>0</v>
      </c>
      <c r="H84" s="40">
        <f t="shared" si="8"/>
        <v>2.1892</v>
      </c>
      <c r="I84" s="51"/>
      <c r="J84" s="42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</row>
    <row r="85" spans="2:33" s="21" customFormat="1" ht="46.5" customHeight="1">
      <c r="B85" s="38" t="s">
        <v>128</v>
      </c>
      <c r="C85" s="73" t="s">
        <v>129</v>
      </c>
      <c r="D85" s="35">
        <v>773.4</v>
      </c>
      <c r="E85" s="35">
        <v>773.4</v>
      </c>
      <c r="F85" s="40">
        <v>1098.2808</v>
      </c>
      <c r="G85" s="41">
        <f>F85/E85*100</f>
        <v>142.00682699767262</v>
      </c>
      <c r="H85" s="40">
        <f t="shared" si="8"/>
        <v>324.8808</v>
      </c>
      <c r="I85" s="56">
        <v>248112</v>
      </c>
      <c r="J85" s="43" t="e">
        <f>#REF!-I85</f>
        <v>#REF!</v>
      </c>
      <c r="K85" s="56" t="e">
        <f>'[1]#ССЫЛКА'!P46*'[1]#ССЫЛКА'!$R$44/100</f>
        <v>#REF!</v>
      </c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</row>
    <row r="86" spans="2:33" s="21" customFormat="1" ht="31.5">
      <c r="B86" s="38" t="s">
        <v>130</v>
      </c>
      <c r="C86" s="73" t="s">
        <v>131</v>
      </c>
      <c r="D86" s="35">
        <v>0</v>
      </c>
      <c r="E86" s="35">
        <v>0</v>
      </c>
      <c r="F86" s="40">
        <v>4.68</v>
      </c>
      <c r="G86" s="41">
        <v>0</v>
      </c>
      <c r="H86" s="40">
        <f t="shared" si="8"/>
        <v>4.68</v>
      </c>
      <c r="I86" s="56"/>
      <c r="J86" s="43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</row>
    <row r="87" spans="2:33" s="21" customFormat="1" ht="47.25">
      <c r="B87" s="38" t="s">
        <v>132</v>
      </c>
      <c r="C87" s="73" t="s">
        <v>133</v>
      </c>
      <c r="D87" s="35">
        <v>0</v>
      </c>
      <c r="E87" s="35">
        <v>0</v>
      </c>
      <c r="F87" s="40">
        <v>6.26008</v>
      </c>
      <c r="G87" s="41">
        <v>0</v>
      </c>
      <c r="H87" s="40">
        <f t="shared" si="8"/>
        <v>6.26008</v>
      </c>
      <c r="I87" s="56"/>
      <c r="J87" s="43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</row>
    <row r="88" spans="2:33" s="21" customFormat="1" ht="66.75" customHeight="1">
      <c r="B88" s="38" t="s">
        <v>134</v>
      </c>
      <c r="C88" s="39" t="s">
        <v>135</v>
      </c>
      <c r="D88" s="35">
        <v>14.1</v>
      </c>
      <c r="E88" s="35">
        <v>14.1</v>
      </c>
      <c r="F88" s="40">
        <v>130.107</v>
      </c>
      <c r="G88" s="41">
        <f aca="true" t="shared" si="9" ref="G88:G99">F88/E88*100</f>
        <v>922.7446808510639</v>
      </c>
      <c r="H88" s="40">
        <f t="shared" si="8"/>
        <v>116.007</v>
      </c>
      <c r="I88" s="56">
        <v>190382</v>
      </c>
      <c r="J88" s="43" t="e">
        <f>#REF!-I88</f>
        <v>#REF!</v>
      </c>
      <c r="K88" s="56" t="e">
        <f>#REF!*#REF!/100</f>
        <v>#REF!</v>
      </c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</row>
    <row r="89" spans="2:33" s="21" customFormat="1" ht="47.25">
      <c r="B89" s="38" t="s">
        <v>136</v>
      </c>
      <c r="C89" s="39" t="s">
        <v>137</v>
      </c>
      <c r="D89" s="35">
        <v>3386.9</v>
      </c>
      <c r="E89" s="35">
        <v>3386.9</v>
      </c>
      <c r="F89" s="40">
        <v>3509.34</v>
      </c>
      <c r="G89" s="41">
        <f t="shared" si="9"/>
        <v>103.61510525849597</v>
      </c>
      <c r="H89" s="40">
        <f t="shared" si="8"/>
        <v>122.44000000000005</v>
      </c>
      <c r="I89" s="56">
        <v>2011792</v>
      </c>
      <c r="J89" s="43" t="e">
        <f>#REF!-I89</f>
        <v>#REF!</v>
      </c>
      <c r="K89" s="56" t="e">
        <f>#REF!*#REF!/100</f>
        <v>#REF!</v>
      </c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</row>
    <row r="90" spans="2:33" s="21" customFormat="1" ht="54" customHeight="1">
      <c r="B90" s="38" t="s">
        <v>138</v>
      </c>
      <c r="C90" s="39" t="s">
        <v>139</v>
      </c>
      <c r="D90" s="35">
        <v>11082.4</v>
      </c>
      <c r="E90" s="35">
        <v>11082.4</v>
      </c>
      <c r="F90" s="40">
        <v>10436.005</v>
      </c>
      <c r="G90" s="41">
        <f t="shared" si="9"/>
        <v>94.16737349310618</v>
      </c>
      <c r="H90" s="40">
        <f t="shared" si="8"/>
        <v>-646.3950000000004</v>
      </c>
      <c r="I90" s="56">
        <v>7694400</v>
      </c>
      <c r="J90" s="43" t="e">
        <f>#REF!-I90</f>
        <v>#REF!</v>
      </c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</row>
    <row r="91" spans="2:33" s="21" customFormat="1" ht="48">
      <c r="B91" s="38" t="s">
        <v>140</v>
      </c>
      <c r="C91" s="68" t="s">
        <v>141</v>
      </c>
      <c r="D91" s="35">
        <v>1385.2</v>
      </c>
      <c r="E91" s="35">
        <v>1385.2</v>
      </c>
      <c r="F91" s="40">
        <v>1413.27379</v>
      </c>
      <c r="G91" s="41">
        <f t="shared" si="9"/>
        <v>102.0266957840023</v>
      </c>
      <c r="H91" s="40">
        <f t="shared" si="8"/>
        <v>28.073789999999917</v>
      </c>
      <c r="I91" s="56"/>
      <c r="J91" s="43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</row>
    <row r="92" spans="2:33" s="21" customFormat="1" ht="20.25">
      <c r="B92" s="38" t="s">
        <v>142</v>
      </c>
      <c r="C92" s="68" t="s">
        <v>125</v>
      </c>
      <c r="D92" s="35">
        <v>12929.5</v>
      </c>
      <c r="E92" s="35">
        <v>15519</v>
      </c>
      <c r="F92" s="40">
        <f>4920.16138+10628.9682</f>
        <v>15549.129579999999</v>
      </c>
      <c r="G92" s="41">
        <f t="shared" si="9"/>
        <v>100.19414640118565</v>
      </c>
      <c r="H92" s="40">
        <f t="shared" si="8"/>
        <v>30.129579999998896</v>
      </c>
      <c r="I92" s="56"/>
      <c r="J92" s="43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</row>
    <row r="93" spans="2:33" s="21" customFormat="1" ht="51" customHeight="1">
      <c r="B93" s="38" t="s">
        <v>143</v>
      </c>
      <c r="C93" s="68" t="s">
        <v>144</v>
      </c>
      <c r="D93" s="35">
        <v>1086.1</v>
      </c>
      <c r="E93" s="35">
        <v>1086.1</v>
      </c>
      <c r="F93" s="40">
        <v>393.51483</v>
      </c>
      <c r="G93" s="41">
        <f t="shared" si="9"/>
        <v>36.23191510910598</v>
      </c>
      <c r="H93" s="40">
        <f t="shared" si="8"/>
        <v>-692.5851699999998</v>
      </c>
      <c r="I93" s="56"/>
      <c r="J93" s="43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</row>
    <row r="94" spans="2:33" s="21" customFormat="1" ht="65.25" customHeight="1">
      <c r="B94" s="38" t="s">
        <v>145</v>
      </c>
      <c r="C94" s="68" t="s">
        <v>146</v>
      </c>
      <c r="D94" s="35">
        <v>146.1</v>
      </c>
      <c r="E94" s="35">
        <v>146.1</v>
      </c>
      <c r="F94" s="40">
        <v>46.076</v>
      </c>
      <c r="G94" s="41">
        <f t="shared" si="9"/>
        <v>31.537303216974678</v>
      </c>
      <c r="H94" s="40">
        <f t="shared" si="8"/>
        <v>-100.024</v>
      </c>
      <c r="I94" s="56"/>
      <c r="J94" s="43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</row>
    <row r="95" spans="2:33" s="44" customFormat="1" ht="64.5" customHeight="1">
      <c r="B95" s="48">
        <v>22080000</v>
      </c>
      <c r="C95" s="83" t="s">
        <v>147</v>
      </c>
      <c r="D95" s="35">
        <v>1879.2</v>
      </c>
      <c r="E95" s="53">
        <f>E96</f>
        <v>1393.7</v>
      </c>
      <c r="F95" s="53">
        <f>F96</f>
        <v>1112.905</v>
      </c>
      <c r="G95" s="36">
        <f t="shared" si="9"/>
        <v>79.85255076415298</v>
      </c>
      <c r="H95" s="35">
        <f t="shared" si="8"/>
        <v>-280.7950000000001</v>
      </c>
      <c r="I95" s="51"/>
      <c r="J95" s="42" t="e">
        <f>#REF!-I95</f>
        <v>#REF!</v>
      </c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</row>
    <row r="96" spans="2:33" s="21" customFormat="1" ht="63">
      <c r="B96" s="38">
        <v>22080400</v>
      </c>
      <c r="C96" s="84" t="s">
        <v>148</v>
      </c>
      <c r="D96" s="35">
        <v>1879.2</v>
      </c>
      <c r="E96" s="35">
        <v>1393.7</v>
      </c>
      <c r="F96" s="40">
        <f>452.73023+660.17477</f>
        <v>1112.905</v>
      </c>
      <c r="G96" s="41">
        <f t="shared" si="9"/>
        <v>79.85255076415298</v>
      </c>
      <c r="H96" s="40">
        <f t="shared" si="8"/>
        <v>-280.7950000000001</v>
      </c>
      <c r="I96" s="56">
        <v>13543200</v>
      </c>
      <c r="J96" s="43" t="e">
        <f>#REF!-I96</f>
        <v>#REF!</v>
      </c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</row>
    <row r="97" spans="2:33" s="66" customFormat="1" ht="20.25">
      <c r="B97" s="48">
        <v>22090000</v>
      </c>
      <c r="C97" s="49" t="s">
        <v>149</v>
      </c>
      <c r="D97" s="35">
        <v>2505.9</v>
      </c>
      <c r="E97" s="53">
        <f>E98+E101+E99+E100</f>
        <v>1745.3</v>
      </c>
      <c r="F97" s="53">
        <f>F98+F101+F99+F100</f>
        <v>1630.0439099999999</v>
      </c>
      <c r="G97" s="36">
        <f t="shared" si="9"/>
        <v>93.39620179911763</v>
      </c>
      <c r="H97" s="35">
        <f t="shared" si="8"/>
        <v>-115.25609000000009</v>
      </c>
      <c r="I97" s="51"/>
      <c r="J97" s="42" t="e">
        <f>#REF!-I97</f>
        <v>#REF!</v>
      </c>
      <c r="K97" s="51">
        <v>3845500</v>
      </c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</row>
    <row r="98" spans="2:33" s="21" customFormat="1" ht="63">
      <c r="B98" s="38">
        <v>22090100</v>
      </c>
      <c r="C98" s="39" t="s">
        <v>150</v>
      </c>
      <c r="D98" s="35">
        <v>420</v>
      </c>
      <c r="E98" s="35">
        <v>420</v>
      </c>
      <c r="F98" s="40">
        <v>1561.57621</v>
      </c>
      <c r="G98" s="41">
        <f t="shared" si="9"/>
        <v>371.80385952380954</v>
      </c>
      <c r="H98" s="40">
        <f t="shared" si="8"/>
        <v>1141.57621</v>
      </c>
      <c r="I98" s="56">
        <v>3749362</v>
      </c>
      <c r="J98" s="43" t="e">
        <f>#REF!-I98</f>
        <v>#REF!</v>
      </c>
      <c r="K98" s="56" t="e">
        <f>#REF!*#REF!/100-1</f>
        <v>#REF!</v>
      </c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</row>
    <row r="99" spans="2:33" s="21" customFormat="1" ht="31.5">
      <c r="B99" s="38" t="s">
        <v>151</v>
      </c>
      <c r="C99" s="39" t="s">
        <v>152</v>
      </c>
      <c r="D99" s="35">
        <v>325</v>
      </c>
      <c r="E99" s="35">
        <v>325</v>
      </c>
      <c r="F99" s="40">
        <v>-23.2272</v>
      </c>
      <c r="G99" s="41">
        <f t="shared" si="9"/>
        <v>-7.146830769230769</v>
      </c>
      <c r="H99" s="40">
        <f t="shared" si="8"/>
        <v>-348.2272</v>
      </c>
      <c r="I99" s="56"/>
      <c r="J99" s="43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</row>
    <row r="100" spans="2:33" s="21" customFormat="1" ht="31.5">
      <c r="B100" s="38" t="s">
        <v>153</v>
      </c>
      <c r="C100" s="39" t="s">
        <v>154</v>
      </c>
      <c r="D100" s="35">
        <v>0</v>
      </c>
      <c r="E100" s="35">
        <v>0</v>
      </c>
      <c r="F100" s="40">
        <v>0</v>
      </c>
      <c r="G100" s="41">
        <v>0</v>
      </c>
      <c r="H100" s="40">
        <f t="shared" si="8"/>
        <v>0</v>
      </c>
      <c r="I100" s="56"/>
      <c r="J100" s="43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</row>
    <row r="101" spans="2:33" s="21" customFormat="1" ht="47.25">
      <c r="B101" s="85" t="s">
        <v>155</v>
      </c>
      <c r="C101" s="73" t="s">
        <v>156</v>
      </c>
      <c r="D101" s="35">
        <v>1760.9</v>
      </c>
      <c r="E101" s="35">
        <v>1000.3</v>
      </c>
      <c r="F101" s="40">
        <v>91.6949</v>
      </c>
      <c r="G101" s="41">
        <f aca="true" t="shared" si="10" ref="G101:G108">F101/E101*100</f>
        <v>9.1667399780066</v>
      </c>
      <c r="H101" s="40">
        <f t="shared" si="8"/>
        <v>-908.6051</v>
      </c>
      <c r="I101" s="56">
        <v>96138</v>
      </c>
      <c r="J101" s="43" t="e">
        <f>#REF!-I101</f>
        <v>#REF!</v>
      </c>
      <c r="K101" s="56" t="e">
        <f>#REF!*#REF!/100</f>
        <v>#REF!</v>
      </c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</row>
    <row r="102" spans="2:33" s="15" customFormat="1" ht="30" customHeight="1">
      <c r="B102" s="33">
        <v>24000000</v>
      </c>
      <c r="C102" s="34" t="s">
        <v>157</v>
      </c>
      <c r="D102" s="35">
        <v>276.6</v>
      </c>
      <c r="E102" s="45">
        <f aca="true" t="shared" si="11" ref="E102:T102">E103+E104</f>
        <v>755.3</v>
      </c>
      <c r="F102" s="45">
        <f t="shared" si="11"/>
        <v>812.72809</v>
      </c>
      <c r="G102" s="36">
        <f t="shared" si="10"/>
        <v>107.6033483384086</v>
      </c>
      <c r="H102" s="35">
        <f t="shared" si="8"/>
        <v>57.42809</v>
      </c>
      <c r="I102" s="46">
        <f t="shared" si="11"/>
        <v>3000</v>
      </c>
      <c r="J102" s="46" t="e">
        <f t="shared" si="11"/>
        <v>#REF!</v>
      </c>
      <c r="K102" s="46">
        <f t="shared" si="11"/>
        <v>0</v>
      </c>
      <c r="L102" s="46">
        <f t="shared" si="11"/>
        <v>0</v>
      </c>
      <c r="M102" s="46">
        <f t="shared" si="11"/>
        <v>0</v>
      </c>
      <c r="N102" s="46">
        <f t="shared" si="11"/>
        <v>0</v>
      </c>
      <c r="O102" s="46">
        <f t="shared" si="11"/>
        <v>0</v>
      </c>
      <c r="P102" s="46">
        <f t="shared" si="11"/>
        <v>0</v>
      </c>
      <c r="Q102" s="46">
        <f t="shared" si="11"/>
        <v>0</v>
      </c>
      <c r="R102" s="46">
        <f t="shared" si="11"/>
        <v>0</v>
      </c>
      <c r="S102" s="46">
        <f t="shared" si="11"/>
        <v>0</v>
      </c>
      <c r="T102" s="46">
        <f t="shared" si="11"/>
        <v>0</v>
      </c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2:33" s="44" customFormat="1" ht="75" customHeight="1">
      <c r="B103" s="48">
        <v>24030000</v>
      </c>
      <c r="C103" s="49" t="s">
        <v>158</v>
      </c>
      <c r="D103" s="35">
        <v>12</v>
      </c>
      <c r="E103" s="35">
        <v>12</v>
      </c>
      <c r="F103" s="35">
        <v>1.4648</v>
      </c>
      <c r="G103" s="36">
        <f t="shared" si="10"/>
        <v>12.206666666666667</v>
      </c>
      <c r="H103" s="35">
        <f t="shared" si="8"/>
        <v>-10.5352</v>
      </c>
      <c r="I103" s="51">
        <v>3000</v>
      </c>
      <c r="J103" s="42" t="e">
        <f>#REF!-I103</f>
        <v>#REF!</v>
      </c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</row>
    <row r="104" spans="2:33" s="44" customFormat="1" ht="20.25">
      <c r="B104" s="48">
        <v>24060000</v>
      </c>
      <c r="C104" s="49" t="s">
        <v>115</v>
      </c>
      <c r="D104" s="35">
        <v>264.6</v>
      </c>
      <c r="E104" s="53">
        <f>E105</f>
        <v>743.3</v>
      </c>
      <c r="F104" s="53">
        <f>F105</f>
        <v>811.26329</v>
      </c>
      <c r="G104" s="36">
        <f t="shared" si="10"/>
        <v>109.14345351809499</v>
      </c>
      <c r="H104" s="35">
        <f t="shared" si="8"/>
        <v>67.96329000000003</v>
      </c>
      <c r="I104" s="51"/>
      <c r="J104" s="42" t="e">
        <f>#REF!-I104</f>
        <v>#REF!</v>
      </c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</row>
    <row r="105" spans="2:33" s="21" customFormat="1" ht="20.25">
      <c r="B105" s="38" t="s">
        <v>159</v>
      </c>
      <c r="C105" s="39" t="s">
        <v>115</v>
      </c>
      <c r="D105" s="35">
        <v>264.6</v>
      </c>
      <c r="E105" s="35">
        <v>743.3</v>
      </c>
      <c r="F105" s="40">
        <v>811.26329</v>
      </c>
      <c r="G105" s="41">
        <f t="shared" si="10"/>
        <v>109.14345351809499</v>
      </c>
      <c r="H105" s="40">
        <f t="shared" si="8"/>
        <v>67.96329000000003</v>
      </c>
      <c r="I105" s="56">
        <v>16935800</v>
      </c>
      <c r="J105" s="43" t="e">
        <f>#REF!-I105</f>
        <v>#REF!</v>
      </c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</row>
    <row r="106" spans="2:33" s="15" customFormat="1" ht="20.25">
      <c r="B106" s="26" t="s">
        <v>160</v>
      </c>
      <c r="C106" s="27" t="s">
        <v>161</v>
      </c>
      <c r="D106" s="29">
        <v>187.7</v>
      </c>
      <c r="E106" s="29">
        <f>E107</f>
        <v>187.7</v>
      </c>
      <c r="F106" s="29">
        <f>F107+F109</f>
        <v>26.46061</v>
      </c>
      <c r="G106" s="30">
        <f t="shared" si="10"/>
        <v>14.097288225892383</v>
      </c>
      <c r="H106" s="29">
        <f t="shared" si="8"/>
        <v>-161.23939</v>
      </c>
      <c r="I106" s="60"/>
      <c r="J106" s="32" t="e">
        <f>#REF!-I106</f>
        <v>#REF!</v>
      </c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</row>
    <row r="107" spans="2:33" s="15" customFormat="1" ht="31.5">
      <c r="B107" s="33" t="s">
        <v>162</v>
      </c>
      <c r="C107" s="34" t="s">
        <v>163</v>
      </c>
      <c r="D107" s="35">
        <f>D108</f>
        <v>187.7</v>
      </c>
      <c r="E107" s="35">
        <f>E108</f>
        <v>187.7</v>
      </c>
      <c r="F107" s="35">
        <f>F108</f>
        <v>16.51993</v>
      </c>
      <c r="G107" s="36">
        <f t="shared" si="10"/>
        <v>8.801241342567927</v>
      </c>
      <c r="H107" s="35">
        <f t="shared" si="8"/>
        <v>-171.18007</v>
      </c>
      <c r="I107" s="60"/>
      <c r="J107" s="32" t="e">
        <f>#REF!-I107</f>
        <v>#REF!</v>
      </c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</row>
    <row r="108" spans="2:33" s="21" customFormat="1" ht="109.5" customHeight="1">
      <c r="B108" s="38" t="s">
        <v>164</v>
      </c>
      <c r="C108" s="39" t="s">
        <v>165</v>
      </c>
      <c r="D108" s="35">
        <v>187.7</v>
      </c>
      <c r="E108" s="35">
        <v>187.7</v>
      </c>
      <c r="F108" s="40">
        <v>16.51993</v>
      </c>
      <c r="G108" s="41">
        <f t="shared" si="10"/>
        <v>8.801241342567927</v>
      </c>
      <c r="H108" s="40">
        <f t="shared" si="8"/>
        <v>-171.18007</v>
      </c>
      <c r="I108" s="56"/>
      <c r="J108" s="43" t="e">
        <f>#REF!-I108</f>
        <v>#REF!</v>
      </c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</row>
    <row r="109" spans="2:33" s="21" customFormat="1" ht="51" customHeight="1">
      <c r="B109" s="87" t="s">
        <v>166</v>
      </c>
      <c r="C109" s="62" t="s">
        <v>167</v>
      </c>
      <c r="D109" s="35">
        <v>0</v>
      </c>
      <c r="E109" s="35">
        <v>0</v>
      </c>
      <c r="F109" s="35">
        <v>9.94068</v>
      </c>
      <c r="G109" s="36">
        <v>0</v>
      </c>
      <c r="H109" s="35">
        <f t="shared" si="8"/>
        <v>9.94068</v>
      </c>
      <c r="I109" s="56"/>
      <c r="J109" s="43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</row>
    <row r="110" spans="2:33" s="15" customFormat="1" ht="31.5" customHeight="1">
      <c r="B110" s="88">
        <v>900101</v>
      </c>
      <c r="C110" s="89" t="s">
        <v>168</v>
      </c>
      <c r="D110" s="90">
        <v>3152384.4</v>
      </c>
      <c r="E110" s="90">
        <f>E10+E72+E106</f>
        <v>3172533.6</v>
      </c>
      <c r="F110" s="90">
        <f>F10+F72+F106+5.65</f>
        <v>3059295.5602599997</v>
      </c>
      <c r="G110" s="91">
        <f>F110/E110*100</f>
        <v>96.4306748480142</v>
      </c>
      <c r="H110" s="90">
        <f t="shared" si="8"/>
        <v>-113238.03974000039</v>
      </c>
      <c r="I110" s="60"/>
      <c r="J110" s="32" t="e">
        <f>#REF!-I110</f>
        <v>#REF!</v>
      </c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</row>
    <row r="111" spans="2:33" ht="15.75">
      <c r="B111" s="92"/>
      <c r="C111" s="93"/>
      <c r="D111" s="93"/>
      <c r="E111" s="93"/>
      <c r="F111" s="94"/>
      <c r="G111" s="94"/>
      <c r="H111" s="94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</row>
    <row r="112" spans="2:33" ht="15.75">
      <c r="B112" s="92"/>
      <c r="C112" s="93"/>
      <c r="D112" s="93"/>
      <c r="E112" s="93"/>
      <c r="F112" s="95"/>
      <c r="G112" s="95"/>
      <c r="H112" s="95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</row>
    <row r="113" spans="2:33" ht="15.75">
      <c r="B113" s="92"/>
      <c r="C113" s="93"/>
      <c r="D113" s="93"/>
      <c r="E113" s="93"/>
      <c r="F113" s="95"/>
      <c r="G113" s="95"/>
      <c r="H113" s="95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</row>
    <row r="114" spans="3:33" ht="15.75">
      <c r="C114" s="6"/>
      <c r="D114" s="6"/>
      <c r="E114" s="6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</row>
    <row r="115" spans="2:33" ht="15.75">
      <c r="B115" s="92"/>
      <c r="C115" s="93"/>
      <c r="D115" s="93"/>
      <c r="E115" s="93"/>
      <c r="F115" s="94"/>
      <c r="G115" s="94"/>
      <c r="H115" s="94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</row>
    <row r="116" spans="2:33" ht="15.75">
      <c r="B116" s="92"/>
      <c r="C116" s="93"/>
      <c r="D116" s="93"/>
      <c r="E116" s="93"/>
      <c r="F116" s="95"/>
      <c r="G116" s="95"/>
      <c r="H116" s="95"/>
      <c r="I116" s="95">
        <f aca="true" t="shared" si="12" ref="I116:P116">I114+I115</f>
        <v>0</v>
      </c>
      <c r="J116" s="95">
        <f t="shared" si="12"/>
        <v>0</v>
      </c>
      <c r="K116" s="95">
        <f t="shared" si="12"/>
        <v>0</v>
      </c>
      <c r="L116" s="95">
        <f t="shared" si="12"/>
        <v>0</v>
      </c>
      <c r="M116" s="95">
        <f t="shared" si="12"/>
        <v>0</v>
      </c>
      <c r="N116" s="95">
        <f t="shared" si="12"/>
        <v>0</v>
      </c>
      <c r="O116" s="95">
        <f t="shared" si="12"/>
        <v>0</v>
      </c>
      <c r="P116" s="95">
        <f t="shared" si="12"/>
        <v>0</v>
      </c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</row>
    <row r="117" spans="2:33" ht="15.75">
      <c r="B117" s="92"/>
      <c r="C117" s="93"/>
      <c r="D117" s="93"/>
      <c r="E117" s="93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56"/>
      <c r="AB117" s="56"/>
      <c r="AC117" s="56"/>
      <c r="AD117" s="56"/>
      <c r="AE117" s="56"/>
      <c r="AF117" s="56"/>
      <c r="AG117" s="56"/>
    </row>
    <row r="118" spans="2:33" ht="15.75">
      <c r="B118" s="92"/>
      <c r="C118" s="93"/>
      <c r="D118" s="93"/>
      <c r="E118" s="93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</row>
    <row r="119" spans="2:33" ht="15.75">
      <c r="B119" s="92"/>
      <c r="C119" s="93"/>
      <c r="D119" s="93"/>
      <c r="E119" s="93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</row>
    <row r="120" spans="2:33" ht="15.75">
      <c r="B120" s="92"/>
      <c r="C120" s="93"/>
      <c r="D120" s="93"/>
      <c r="E120" s="93"/>
      <c r="F120" s="95"/>
      <c r="G120" s="95"/>
      <c r="H120" s="95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</row>
    <row r="121" spans="2:33" ht="15.75">
      <c r="B121" s="92"/>
      <c r="C121" s="93"/>
      <c r="D121" s="93"/>
      <c r="E121" s="93"/>
      <c r="F121" s="95"/>
      <c r="G121" s="95"/>
      <c r="H121" s="95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</row>
    <row r="122" spans="2:33" ht="15.75">
      <c r="B122" s="92"/>
      <c r="C122" s="93"/>
      <c r="D122" s="93"/>
      <c r="E122" s="93"/>
      <c r="F122" s="95"/>
      <c r="G122" s="95"/>
      <c r="H122" s="95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</row>
    <row r="123" spans="2:33" ht="15.75">
      <c r="B123" s="92"/>
      <c r="C123" s="93"/>
      <c r="D123" s="93"/>
      <c r="E123" s="93"/>
      <c r="F123" s="95"/>
      <c r="G123" s="95"/>
      <c r="H123" s="95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</row>
    <row r="124" spans="2:33" ht="15.75">
      <c r="B124" s="92"/>
      <c r="C124" s="93"/>
      <c r="D124" s="93"/>
      <c r="E124" s="93"/>
      <c r="F124" s="95"/>
      <c r="G124" s="95"/>
      <c r="H124" s="95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</row>
    <row r="125" spans="2:33" ht="15.75">
      <c r="B125" s="92"/>
      <c r="C125" s="93"/>
      <c r="D125" s="93"/>
      <c r="E125" s="93"/>
      <c r="F125" s="95"/>
      <c r="G125" s="95"/>
      <c r="H125" s="95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</row>
    <row r="126" spans="2:33" ht="15.75">
      <c r="B126" s="92"/>
      <c r="C126" s="93"/>
      <c r="D126" s="93"/>
      <c r="E126" s="93"/>
      <c r="F126" s="95"/>
      <c r="G126" s="95"/>
      <c r="H126" s="95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</row>
    <row r="127" spans="2:33" ht="15.75">
      <c r="B127" s="92"/>
      <c r="C127" s="93"/>
      <c r="D127" s="93"/>
      <c r="E127" s="93"/>
      <c r="F127" s="95"/>
      <c r="G127" s="95"/>
      <c r="H127" s="95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</row>
    <row r="128" spans="2:33" ht="15.75">
      <c r="B128" s="92"/>
      <c r="C128" s="93"/>
      <c r="D128" s="93"/>
      <c r="E128" s="93"/>
      <c r="F128" s="95"/>
      <c r="G128" s="95"/>
      <c r="H128" s="95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</row>
    <row r="129" spans="2:33" ht="15.75">
      <c r="B129" s="92"/>
      <c r="C129" s="93"/>
      <c r="D129" s="93"/>
      <c r="E129" s="93"/>
      <c r="F129" s="95"/>
      <c r="G129" s="95"/>
      <c r="H129" s="95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</row>
    <row r="130" spans="2:33" ht="15.75">
      <c r="B130" s="92"/>
      <c r="C130" s="93"/>
      <c r="D130" s="93"/>
      <c r="E130" s="93"/>
      <c r="F130" s="95"/>
      <c r="G130" s="95"/>
      <c r="H130" s="95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</row>
    <row r="131" spans="2:33" ht="15.75">
      <c r="B131" s="92"/>
      <c r="C131" s="93"/>
      <c r="D131" s="93"/>
      <c r="E131" s="93"/>
      <c r="F131" s="95"/>
      <c r="G131" s="95"/>
      <c r="H131" s="95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</row>
    <row r="132" spans="2:33" ht="15.75">
      <c r="B132" s="92"/>
      <c r="C132" s="93"/>
      <c r="D132" s="93"/>
      <c r="E132" s="93"/>
      <c r="F132" s="95"/>
      <c r="G132" s="95"/>
      <c r="H132" s="95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</row>
    <row r="133" spans="2:33" ht="15.75">
      <c r="B133" s="92"/>
      <c r="C133" s="93"/>
      <c r="D133" s="93"/>
      <c r="E133" s="93"/>
      <c r="F133" s="95"/>
      <c r="G133" s="95"/>
      <c r="H133" s="95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</row>
    <row r="134" spans="2:33" ht="15.75">
      <c r="B134" s="92"/>
      <c r="C134" s="93"/>
      <c r="D134" s="93"/>
      <c r="E134" s="93"/>
      <c r="F134" s="95"/>
      <c r="G134" s="95"/>
      <c r="H134" s="95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</row>
    <row r="135" spans="2:33" ht="15.75">
      <c r="B135" s="92"/>
      <c r="C135" s="93"/>
      <c r="D135" s="93"/>
      <c r="E135" s="93"/>
      <c r="F135" s="95"/>
      <c r="G135" s="95"/>
      <c r="H135" s="95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</row>
    <row r="136" spans="2:33" ht="15.75">
      <c r="B136" s="92"/>
      <c r="C136" s="93"/>
      <c r="D136" s="93"/>
      <c r="E136" s="93"/>
      <c r="F136" s="95"/>
      <c r="G136" s="95"/>
      <c r="H136" s="95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</row>
    <row r="137" spans="2:33" ht="15.75">
      <c r="B137" s="92"/>
      <c r="C137" s="93"/>
      <c r="D137" s="93"/>
      <c r="E137" s="93"/>
      <c r="F137" s="95"/>
      <c r="G137" s="95"/>
      <c r="H137" s="95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</row>
    <row r="138" spans="2:33" ht="15.75">
      <c r="B138" s="92"/>
      <c r="C138" s="93"/>
      <c r="D138" s="93"/>
      <c r="E138" s="93"/>
      <c r="F138" s="95"/>
      <c r="G138" s="95"/>
      <c r="H138" s="95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</row>
    <row r="139" spans="2:33" ht="15.75">
      <c r="B139" s="92"/>
      <c r="C139" s="93"/>
      <c r="D139" s="93"/>
      <c r="E139" s="93"/>
      <c r="F139" s="95"/>
      <c r="G139" s="95"/>
      <c r="H139" s="95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</row>
    <row r="140" spans="2:33" ht="15.75">
      <c r="B140" s="92"/>
      <c r="C140" s="93"/>
      <c r="D140" s="93"/>
      <c r="E140" s="93"/>
      <c r="F140" s="95"/>
      <c r="G140" s="95"/>
      <c r="H140" s="95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</row>
    <row r="141" spans="2:33" ht="15.75">
      <c r="B141" s="92"/>
      <c r="C141" s="93"/>
      <c r="D141" s="93"/>
      <c r="E141" s="93"/>
      <c r="F141" s="95"/>
      <c r="G141" s="95"/>
      <c r="H141" s="95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</row>
    <row r="142" spans="2:33" ht="15.75">
      <c r="B142" s="92"/>
      <c r="C142" s="93"/>
      <c r="D142" s="93"/>
      <c r="E142" s="93"/>
      <c r="F142" s="95"/>
      <c r="G142" s="95"/>
      <c r="H142" s="95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</row>
    <row r="143" spans="2:33" ht="15.75">
      <c r="B143" s="92"/>
      <c r="C143" s="93"/>
      <c r="D143" s="93"/>
      <c r="E143" s="93"/>
      <c r="F143" s="95"/>
      <c r="G143" s="95"/>
      <c r="H143" s="95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</row>
    <row r="144" spans="2:33" ht="15.75">
      <c r="B144" s="92"/>
      <c r="C144" s="93"/>
      <c r="D144" s="93"/>
      <c r="E144" s="93"/>
      <c r="F144" s="95"/>
      <c r="G144" s="95"/>
      <c r="H144" s="95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</row>
    <row r="145" spans="2:33" ht="15.75">
      <c r="B145" s="92"/>
      <c r="C145" s="93"/>
      <c r="D145" s="93"/>
      <c r="E145" s="93"/>
      <c r="F145" s="95"/>
      <c r="G145" s="95"/>
      <c r="H145" s="95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</row>
    <row r="146" spans="2:33" ht="15.75">
      <c r="B146" s="92"/>
      <c r="C146" s="93"/>
      <c r="D146" s="93"/>
      <c r="E146" s="93"/>
      <c r="F146" s="95"/>
      <c r="G146" s="95"/>
      <c r="H146" s="95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</row>
    <row r="147" spans="2:33" ht="15.75">
      <c r="B147" s="92"/>
      <c r="C147" s="93"/>
      <c r="D147" s="93"/>
      <c r="E147" s="93"/>
      <c r="F147" s="95"/>
      <c r="G147" s="95"/>
      <c r="H147" s="95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</row>
    <row r="148" spans="2:33" ht="15.75">
      <c r="B148" s="92"/>
      <c r="C148" s="93"/>
      <c r="D148" s="93"/>
      <c r="E148" s="93"/>
      <c r="F148" s="95"/>
      <c r="G148" s="95"/>
      <c r="H148" s="95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</row>
    <row r="149" spans="2:33" ht="15.75">
      <c r="B149" s="92"/>
      <c r="C149" s="93"/>
      <c r="D149" s="93"/>
      <c r="E149" s="93"/>
      <c r="F149" s="95"/>
      <c r="G149" s="95"/>
      <c r="H149" s="95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</row>
    <row r="150" spans="2:33" ht="15.75">
      <c r="B150" s="92"/>
      <c r="C150" s="93"/>
      <c r="D150" s="93"/>
      <c r="E150" s="93"/>
      <c r="F150" s="95"/>
      <c r="G150" s="95"/>
      <c r="H150" s="95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</row>
    <row r="151" spans="2:33" ht="15.75">
      <c r="B151" s="92"/>
      <c r="C151" s="93"/>
      <c r="D151" s="93"/>
      <c r="E151" s="93"/>
      <c r="F151" s="95"/>
      <c r="G151" s="95"/>
      <c r="H151" s="95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</row>
    <row r="152" spans="2:33" ht="15.75">
      <c r="B152" s="92"/>
      <c r="C152" s="93"/>
      <c r="D152" s="93"/>
      <c r="E152" s="93"/>
      <c r="F152" s="95"/>
      <c r="G152" s="95"/>
      <c r="H152" s="95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</row>
    <row r="153" spans="2:33" ht="15.75">
      <c r="B153" s="92"/>
      <c r="C153" s="93"/>
      <c r="D153" s="93"/>
      <c r="E153" s="93"/>
      <c r="F153" s="95"/>
      <c r="G153" s="95"/>
      <c r="H153" s="95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</row>
    <row r="154" spans="2:33" ht="15.75">
      <c r="B154" s="92"/>
      <c r="C154" s="93"/>
      <c r="D154" s="93"/>
      <c r="E154" s="93"/>
      <c r="F154" s="95"/>
      <c r="G154" s="95"/>
      <c r="H154" s="95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</row>
    <row r="155" spans="2:33" ht="15.75">
      <c r="B155" s="92"/>
      <c r="C155" s="93"/>
      <c r="D155" s="93"/>
      <c r="E155" s="93"/>
      <c r="F155" s="95"/>
      <c r="G155" s="95"/>
      <c r="H155" s="95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</row>
    <row r="156" spans="2:33" ht="15.75">
      <c r="B156" s="92"/>
      <c r="C156" s="93"/>
      <c r="D156" s="93"/>
      <c r="E156" s="93"/>
      <c r="F156" s="95"/>
      <c r="G156" s="95"/>
      <c r="H156" s="95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</row>
    <row r="157" spans="2:33" ht="15.75">
      <c r="B157" s="92"/>
      <c r="C157" s="93"/>
      <c r="D157" s="93"/>
      <c r="E157" s="93"/>
      <c r="F157" s="95"/>
      <c r="G157" s="95"/>
      <c r="H157" s="95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</row>
    <row r="158" spans="2:33" ht="15.75">
      <c r="B158" s="92"/>
      <c r="C158" s="93"/>
      <c r="D158" s="93"/>
      <c r="E158" s="93"/>
      <c r="F158" s="95"/>
      <c r="G158" s="95"/>
      <c r="H158" s="95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</row>
    <row r="159" spans="2:33" ht="15.75">
      <c r="B159" s="92"/>
      <c r="C159" s="93"/>
      <c r="D159" s="93"/>
      <c r="E159" s="93"/>
      <c r="F159" s="95"/>
      <c r="G159" s="95"/>
      <c r="H159" s="95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</row>
    <row r="160" spans="2:33" ht="15.75">
      <c r="B160" s="92"/>
      <c r="C160" s="93"/>
      <c r="D160" s="93"/>
      <c r="E160" s="93"/>
      <c r="F160" s="95"/>
      <c r="G160" s="95"/>
      <c r="H160" s="95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</row>
    <row r="161" spans="2:33" ht="15.75">
      <c r="B161" s="92"/>
      <c r="C161" s="93"/>
      <c r="D161" s="93"/>
      <c r="E161" s="93"/>
      <c r="F161" s="95"/>
      <c r="G161" s="95"/>
      <c r="H161" s="95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</row>
    <row r="162" spans="2:33" ht="15.75">
      <c r="B162" s="92"/>
      <c r="C162" s="93"/>
      <c r="D162" s="93"/>
      <c r="E162" s="93"/>
      <c r="F162" s="95"/>
      <c r="G162" s="95"/>
      <c r="H162" s="95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</row>
    <row r="163" spans="2:33" ht="15.75">
      <c r="B163" s="92"/>
      <c r="C163" s="93"/>
      <c r="D163" s="93"/>
      <c r="E163" s="93"/>
      <c r="F163" s="95"/>
      <c r="G163" s="95"/>
      <c r="H163" s="95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</row>
    <row r="164" spans="2:33" ht="15.75">
      <c r="B164" s="92"/>
      <c r="C164" s="93"/>
      <c r="D164" s="93"/>
      <c r="E164" s="93"/>
      <c r="F164" s="95"/>
      <c r="G164" s="95"/>
      <c r="H164" s="95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</row>
    <row r="165" spans="2:33" ht="15.75">
      <c r="B165" s="92"/>
      <c r="C165" s="93"/>
      <c r="D165" s="93"/>
      <c r="E165" s="93"/>
      <c r="F165" s="95"/>
      <c r="G165" s="95"/>
      <c r="H165" s="95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</row>
    <row r="166" spans="2:33" ht="15.75">
      <c r="B166" s="92"/>
      <c r="C166" s="93"/>
      <c r="D166" s="93"/>
      <c r="E166" s="93"/>
      <c r="F166" s="95"/>
      <c r="G166" s="95"/>
      <c r="H166" s="95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</row>
    <row r="167" spans="2:33" ht="15.75">
      <c r="B167" s="92"/>
      <c r="C167" s="93"/>
      <c r="D167" s="93"/>
      <c r="E167" s="93"/>
      <c r="F167" s="95"/>
      <c r="G167" s="95"/>
      <c r="H167" s="95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</row>
    <row r="168" spans="2:33" ht="15.75">
      <c r="B168" s="92"/>
      <c r="C168" s="93"/>
      <c r="D168" s="93"/>
      <c r="E168" s="93"/>
      <c r="F168" s="95"/>
      <c r="G168" s="95"/>
      <c r="H168" s="95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</row>
    <row r="169" spans="2:33" ht="15.75">
      <c r="B169" s="92"/>
      <c r="C169" s="93"/>
      <c r="D169" s="93"/>
      <c r="E169" s="93"/>
      <c r="F169" s="95"/>
      <c r="G169" s="95"/>
      <c r="H169" s="95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</row>
    <row r="170" spans="2:33" ht="15.75">
      <c r="B170" s="92"/>
      <c r="C170" s="93"/>
      <c r="D170" s="93"/>
      <c r="E170" s="93"/>
      <c r="F170" s="95"/>
      <c r="G170" s="95"/>
      <c r="H170" s="95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</row>
    <row r="171" spans="2:33" ht="15.75">
      <c r="B171" s="92"/>
      <c r="C171" s="93"/>
      <c r="D171" s="93"/>
      <c r="E171" s="93"/>
      <c r="F171" s="95"/>
      <c r="G171" s="95"/>
      <c r="H171" s="95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</row>
    <row r="172" spans="2:33" ht="15.75">
      <c r="B172" s="92"/>
      <c r="C172" s="93"/>
      <c r="D172" s="93"/>
      <c r="E172" s="93"/>
      <c r="F172" s="95"/>
      <c r="G172" s="95"/>
      <c r="H172" s="95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</row>
    <row r="173" spans="2:33" ht="15.75">
      <c r="B173" s="92"/>
      <c r="C173" s="93"/>
      <c r="D173" s="93"/>
      <c r="E173" s="93"/>
      <c r="F173" s="95"/>
      <c r="G173" s="95"/>
      <c r="H173" s="95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</row>
    <row r="174" spans="2:33" ht="15.75">
      <c r="B174" s="92"/>
      <c r="C174" s="93"/>
      <c r="D174" s="93"/>
      <c r="E174" s="93"/>
      <c r="F174" s="95"/>
      <c r="G174" s="95"/>
      <c r="H174" s="95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</row>
    <row r="175" spans="2:33" ht="15.75">
      <c r="B175" s="92"/>
      <c r="C175" s="93"/>
      <c r="D175" s="93"/>
      <c r="E175" s="93"/>
      <c r="F175" s="95"/>
      <c r="G175" s="95"/>
      <c r="H175" s="95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</row>
    <row r="176" spans="2:33" ht="15.75">
      <c r="B176" s="92"/>
      <c r="C176" s="93"/>
      <c r="D176" s="93"/>
      <c r="E176" s="93"/>
      <c r="F176" s="95"/>
      <c r="G176" s="95"/>
      <c r="H176" s="95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</row>
    <row r="177" spans="2:33" ht="15.75">
      <c r="B177" s="92"/>
      <c r="C177" s="93"/>
      <c r="D177" s="93"/>
      <c r="E177" s="93"/>
      <c r="F177" s="95"/>
      <c r="G177" s="95"/>
      <c r="H177" s="95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</row>
    <row r="178" spans="2:33" ht="15.75">
      <c r="B178" s="92"/>
      <c r="C178" s="93"/>
      <c r="D178" s="93"/>
      <c r="E178" s="93"/>
      <c r="F178" s="95"/>
      <c r="G178" s="95"/>
      <c r="H178" s="95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</row>
    <row r="179" spans="2:33" ht="15.75">
      <c r="B179" s="92"/>
      <c r="C179" s="93"/>
      <c r="D179" s="93"/>
      <c r="E179" s="93"/>
      <c r="F179" s="95"/>
      <c r="G179" s="95"/>
      <c r="H179" s="95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</row>
    <row r="180" spans="2:33" ht="15.75">
      <c r="B180" s="92"/>
      <c r="C180" s="93"/>
      <c r="D180" s="93"/>
      <c r="E180" s="93"/>
      <c r="F180" s="95"/>
      <c r="G180" s="95"/>
      <c r="H180" s="95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</row>
    <row r="181" spans="2:33" ht="15.75">
      <c r="B181" s="92"/>
      <c r="C181" s="93"/>
      <c r="D181" s="93"/>
      <c r="E181" s="93"/>
      <c r="F181" s="95"/>
      <c r="G181" s="95"/>
      <c r="H181" s="95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</row>
    <row r="182" spans="2:33" ht="15.75">
      <c r="B182" s="92"/>
      <c r="C182" s="93"/>
      <c r="D182" s="93"/>
      <c r="E182" s="93"/>
      <c r="F182" s="95"/>
      <c r="G182" s="95"/>
      <c r="H182" s="95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</row>
    <row r="183" spans="2:33" ht="15.75">
      <c r="B183" s="92"/>
      <c r="C183" s="93"/>
      <c r="D183" s="93"/>
      <c r="E183" s="93"/>
      <c r="F183" s="95"/>
      <c r="G183" s="95"/>
      <c r="H183" s="95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</row>
    <row r="184" spans="2:33" ht="15.75">
      <c r="B184" s="92"/>
      <c r="C184" s="93"/>
      <c r="D184" s="93"/>
      <c r="E184" s="93"/>
      <c r="F184" s="95"/>
      <c r="G184" s="95"/>
      <c r="H184" s="95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</row>
    <row r="185" spans="2:33" ht="15.75">
      <c r="B185" s="92"/>
      <c r="C185" s="93"/>
      <c r="D185" s="93"/>
      <c r="E185" s="93"/>
      <c r="F185" s="95"/>
      <c r="G185" s="95"/>
      <c r="H185" s="95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</row>
    <row r="186" spans="2:33" ht="15.75">
      <c r="B186" s="92"/>
      <c r="C186" s="93"/>
      <c r="D186" s="93"/>
      <c r="E186" s="93"/>
      <c r="F186" s="95"/>
      <c r="G186" s="95"/>
      <c r="H186" s="95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</row>
    <row r="187" spans="2:33" ht="15.75">
      <c r="B187" s="92"/>
      <c r="C187" s="93"/>
      <c r="D187" s="93"/>
      <c r="E187" s="93"/>
      <c r="F187" s="95"/>
      <c r="G187" s="95"/>
      <c r="H187" s="95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</row>
    <row r="188" spans="2:33" ht="15.75">
      <c r="B188" s="92"/>
      <c r="C188" s="93"/>
      <c r="D188" s="93"/>
      <c r="E188" s="93"/>
      <c r="F188" s="95"/>
      <c r="G188" s="95"/>
      <c r="H188" s="95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</row>
    <row r="189" spans="2:33" ht="15.75">
      <c r="B189" s="92"/>
      <c r="C189" s="93"/>
      <c r="D189" s="93"/>
      <c r="E189" s="93"/>
      <c r="F189" s="95"/>
      <c r="G189" s="95"/>
      <c r="H189" s="95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</row>
    <row r="190" spans="2:33" ht="15.75">
      <c r="B190" s="92"/>
      <c r="C190" s="93"/>
      <c r="D190" s="93"/>
      <c r="E190" s="93"/>
      <c r="F190" s="95"/>
      <c r="G190" s="95"/>
      <c r="H190" s="95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</row>
    <row r="191" spans="2:33" ht="15.75">
      <c r="B191" s="92"/>
      <c r="C191" s="93"/>
      <c r="D191" s="93"/>
      <c r="E191" s="93"/>
      <c r="F191" s="95"/>
      <c r="G191" s="95"/>
      <c r="H191" s="95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</row>
    <row r="192" spans="2:33" ht="15.75">
      <c r="B192" s="92"/>
      <c r="C192" s="93"/>
      <c r="D192" s="93"/>
      <c r="E192" s="93"/>
      <c r="F192" s="95"/>
      <c r="G192" s="95"/>
      <c r="H192" s="95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</row>
    <row r="193" spans="2:33" ht="15.75">
      <c r="B193" s="92"/>
      <c r="C193" s="93"/>
      <c r="D193" s="93"/>
      <c r="E193" s="93"/>
      <c r="F193" s="95"/>
      <c r="G193" s="95"/>
      <c r="H193" s="95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</row>
    <row r="194" spans="2:33" ht="15.75">
      <c r="B194" s="92"/>
      <c r="C194" s="93"/>
      <c r="D194" s="93"/>
      <c r="E194" s="93"/>
      <c r="F194" s="95"/>
      <c r="G194" s="95"/>
      <c r="H194" s="95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</row>
    <row r="195" spans="2:33" ht="15.75">
      <c r="B195" s="92"/>
      <c r="C195" s="93"/>
      <c r="D195" s="93"/>
      <c r="E195" s="93"/>
      <c r="F195" s="95"/>
      <c r="G195" s="95"/>
      <c r="H195" s="95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</row>
    <row r="196" spans="2:33" ht="15.75">
      <c r="B196" s="92"/>
      <c r="C196" s="93"/>
      <c r="D196" s="93"/>
      <c r="E196" s="93"/>
      <c r="F196" s="95"/>
      <c r="G196" s="95"/>
      <c r="H196" s="95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</row>
    <row r="197" spans="2:33" ht="15.75">
      <c r="B197" s="92"/>
      <c r="C197" s="93"/>
      <c r="D197" s="93"/>
      <c r="E197" s="93"/>
      <c r="F197" s="95"/>
      <c r="G197" s="95"/>
      <c r="H197" s="95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</row>
    <row r="198" spans="2:33" ht="15.75">
      <c r="B198" s="92"/>
      <c r="C198" s="93"/>
      <c r="D198" s="93"/>
      <c r="E198" s="93"/>
      <c r="F198" s="95"/>
      <c r="G198" s="95"/>
      <c r="H198" s="95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</row>
    <row r="199" spans="2:33" ht="15.75">
      <c r="B199" s="92"/>
      <c r="C199" s="93"/>
      <c r="D199" s="93"/>
      <c r="E199" s="93"/>
      <c r="F199" s="95"/>
      <c r="G199" s="95"/>
      <c r="H199" s="95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</row>
    <row r="200" spans="2:33" ht="15.75">
      <c r="B200" s="92"/>
      <c r="C200" s="93"/>
      <c r="D200" s="93"/>
      <c r="E200" s="93"/>
      <c r="F200" s="95"/>
      <c r="G200" s="95"/>
      <c r="H200" s="95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</row>
    <row r="201" spans="2:33" ht="15.75">
      <c r="B201" s="92"/>
      <c r="C201" s="93"/>
      <c r="D201" s="93"/>
      <c r="E201" s="93"/>
      <c r="F201" s="95"/>
      <c r="G201" s="95"/>
      <c r="H201" s="95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</row>
    <row r="202" spans="2:33" ht="15.75">
      <c r="B202" s="92"/>
      <c r="C202" s="93"/>
      <c r="D202" s="93"/>
      <c r="E202" s="93"/>
      <c r="F202" s="95"/>
      <c r="G202" s="95"/>
      <c r="H202" s="95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</row>
    <row r="203" spans="2:33" ht="15.75">
      <c r="B203" s="92"/>
      <c r="C203" s="93"/>
      <c r="D203" s="93"/>
      <c r="E203" s="93"/>
      <c r="F203" s="95"/>
      <c r="G203" s="95"/>
      <c r="H203" s="95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</row>
    <row r="204" spans="2:33" ht="15.75">
      <c r="B204" s="92"/>
      <c r="C204" s="93"/>
      <c r="D204" s="93"/>
      <c r="E204" s="93"/>
      <c r="F204" s="95"/>
      <c r="G204" s="95"/>
      <c r="H204" s="95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</row>
    <row r="205" spans="2:33" ht="15.75">
      <c r="B205" s="92"/>
      <c r="C205" s="93"/>
      <c r="D205" s="93"/>
      <c r="E205" s="93"/>
      <c r="F205" s="95"/>
      <c r="G205" s="95"/>
      <c r="H205" s="95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</row>
    <row r="206" spans="2:33" ht="15.75">
      <c r="B206" s="92"/>
      <c r="C206" s="93"/>
      <c r="D206" s="93"/>
      <c r="E206" s="93"/>
      <c r="F206" s="95"/>
      <c r="G206" s="95"/>
      <c r="H206" s="95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</row>
    <row r="207" spans="2:33" ht="15.75">
      <c r="B207" s="92"/>
      <c r="C207" s="93"/>
      <c r="D207" s="93"/>
      <c r="E207" s="93"/>
      <c r="F207" s="95"/>
      <c r="G207" s="95"/>
      <c r="H207" s="95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</row>
    <row r="208" spans="2:33" ht="15.75">
      <c r="B208" s="92"/>
      <c r="C208" s="93"/>
      <c r="D208" s="93"/>
      <c r="E208" s="93"/>
      <c r="F208" s="95"/>
      <c r="G208" s="95"/>
      <c r="H208" s="95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</row>
    <row r="209" spans="2:33" ht="15.75">
      <c r="B209" s="92"/>
      <c r="C209" s="93"/>
      <c r="D209" s="93"/>
      <c r="E209" s="93"/>
      <c r="F209" s="95"/>
      <c r="G209" s="95"/>
      <c r="H209" s="95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</row>
    <row r="210" spans="2:33" ht="15.75">
      <c r="B210" s="92"/>
      <c r="C210" s="93"/>
      <c r="D210" s="93"/>
      <c r="E210" s="93"/>
      <c r="F210" s="95"/>
      <c r="G210" s="95"/>
      <c r="H210" s="95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</row>
    <row r="211" spans="2:33" ht="15.75">
      <c r="B211" s="92"/>
      <c r="C211" s="93"/>
      <c r="D211" s="93"/>
      <c r="E211" s="93"/>
      <c r="F211" s="95"/>
      <c r="G211" s="95"/>
      <c r="H211" s="95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</row>
    <row r="212" spans="2:33" ht="15.75">
      <c r="B212" s="92"/>
      <c r="C212" s="93"/>
      <c r="D212" s="93"/>
      <c r="E212" s="93"/>
      <c r="F212" s="95"/>
      <c r="G212" s="95"/>
      <c r="H212" s="95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</row>
    <row r="213" spans="2:33" ht="15.75">
      <c r="B213" s="92"/>
      <c r="C213" s="93"/>
      <c r="D213" s="93"/>
      <c r="E213" s="93"/>
      <c r="F213" s="95"/>
      <c r="G213" s="95"/>
      <c r="H213" s="95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</row>
    <row r="214" spans="2:33" ht="15.75">
      <c r="B214" s="92"/>
      <c r="C214" s="93"/>
      <c r="D214" s="93"/>
      <c r="E214" s="93"/>
      <c r="F214" s="95"/>
      <c r="G214" s="95"/>
      <c r="H214" s="95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</row>
    <row r="215" spans="2:33" ht="15.75">
      <c r="B215" s="92"/>
      <c r="C215" s="93"/>
      <c r="D215" s="93"/>
      <c r="E215" s="93"/>
      <c r="F215" s="95"/>
      <c r="G215" s="95"/>
      <c r="H215" s="95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</row>
    <row r="216" spans="2:33" ht="15.75">
      <c r="B216" s="92"/>
      <c r="C216" s="93"/>
      <c r="D216" s="93"/>
      <c r="E216" s="93"/>
      <c r="F216" s="95"/>
      <c r="G216" s="95"/>
      <c r="H216" s="95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</row>
    <row r="217" spans="2:33" ht="15.75">
      <c r="B217" s="92"/>
      <c r="C217" s="93"/>
      <c r="D217" s="93"/>
      <c r="E217" s="93"/>
      <c r="F217" s="95"/>
      <c r="G217" s="95"/>
      <c r="H217" s="95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</row>
    <row r="218" spans="2:33" ht="15.75">
      <c r="B218" s="92"/>
      <c r="C218" s="93"/>
      <c r="D218" s="93"/>
      <c r="E218" s="93"/>
      <c r="F218" s="95"/>
      <c r="G218" s="95"/>
      <c r="H218" s="95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</row>
    <row r="219" spans="2:33" ht="15.75">
      <c r="B219" s="92"/>
      <c r="C219" s="93"/>
      <c r="D219" s="93"/>
      <c r="E219" s="93"/>
      <c r="F219" s="95"/>
      <c r="G219" s="95"/>
      <c r="H219" s="95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</row>
    <row r="220" spans="2:33" ht="15.75">
      <c r="B220" s="92"/>
      <c r="C220" s="93"/>
      <c r="D220" s="93"/>
      <c r="E220" s="93"/>
      <c r="F220" s="95"/>
      <c r="G220" s="95"/>
      <c r="H220" s="95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</row>
    <row r="221" spans="2:33" ht="15.75">
      <c r="B221" s="92"/>
      <c r="C221" s="93"/>
      <c r="D221" s="93"/>
      <c r="E221" s="93"/>
      <c r="F221" s="95"/>
      <c r="G221" s="95"/>
      <c r="H221" s="95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</row>
    <row r="222" spans="2:33" ht="15.75">
      <c r="B222" s="92"/>
      <c r="C222" s="93"/>
      <c r="D222" s="93"/>
      <c r="E222" s="93"/>
      <c r="F222" s="95"/>
      <c r="G222" s="95"/>
      <c r="H222" s="95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</row>
    <row r="223" spans="2:33" ht="15.75">
      <c r="B223" s="92"/>
      <c r="C223" s="93"/>
      <c r="D223" s="93"/>
      <c r="E223" s="93"/>
      <c r="F223" s="95"/>
      <c r="G223" s="95"/>
      <c r="H223" s="95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</row>
    <row r="224" spans="2:33" ht="15.75">
      <c r="B224" s="92"/>
      <c r="C224" s="93"/>
      <c r="D224" s="93"/>
      <c r="E224" s="93"/>
      <c r="F224" s="95"/>
      <c r="G224" s="95"/>
      <c r="H224" s="95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</row>
    <row r="225" spans="2:33" ht="15.75">
      <c r="B225" s="92"/>
      <c r="C225" s="93"/>
      <c r="D225" s="93"/>
      <c r="E225" s="93"/>
      <c r="F225" s="95"/>
      <c r="G225" s="95"/>
      <c r="H225" s="95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</row>
    <row r="226" spans="2:33" ht="15.75">
      <c r="B226" s="92"/>
      <c r="C226" s="93"/>
      <c r="D226" s="93"/>
      <c r="E226" s="93"/>
      <c r="F226" s="95"/>
      <c r="G226" s="95"/>
      <c r="H226" s="95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</row>
    <row r="227" spans="2:33" ht="15.75">
      <c r="B227" s="92"/>
      <c r="C227" s="93"/>
      <c r="D227" s="93"/>
      <c r="E227" s="93"/>
      <c r="F227" s="95"/>
      <c r="G227" s="95"/>
      <c r="H227" s="95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</row>
    <row r="228" spans="2:33" ht="15.75">
      <c r="B228" s="92"/>
      <c r="C228" s="93"/>
      <c r="D228" s="93"/>
      <c r="E228" s="93"/>
      <c r="F228" s="95"/>
      <c r="G228" s="95"/>
      <c r="H228" s="95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</row>
    <row r="229" spans="2:33" ht="15.75">
      <c r="B229" s="92"/>
      <c r="C229" s="93"/>
      <c r="D229" s="93"/>
      <c r="E229" s="93"/>
      <c r="F229" s="95"/>
      <c r="G229" s="95"/>
      <c r="H229" s="95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</row>
    <row r="230" spans="2:33" ht="15.75">
      <c r="B230" s="92"/>
      <c r="C230" s="93"/>
      <c r="D230" s="93"/>
      <c r="E230" s="93"/>
      <c r="F230" s="95"/>
      <c r="G230" s="95"/>
      <c r="H230" s="95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</row>
    <row r="231" spans="2:33" ht="15.75">
      <c r="B231" s="92"/>
      <c r="C231" s="93"/>
      <c r="D231" s="93"/>
      <c r="E231" s="93"/>
      <c r="F231" s="95"/>
      <c r="G231" s="95"/>
      <c r="H231" s="95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</row>
    <row r="232" spans="2:33" ht="15.75">
      <c r="B232" s="92"/>
      <c r="C232" s="93"/>
      <c r="D232" s="93"/>
      <c r="E232" s="93"/>
      <c r="F232" s="95"/>
      <c r="G232" s="95"/>
      <c r="H232" s="95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</row>
    <row r="233" spans="2:33" ht="15.75">
      <c r="B233" s="92"/>
      <c r="C233" s="93"/>
      <c r="D233" s="93"/>
      <c r="E233" s="93"/>
      <c r="F233" s="95"/>
      <c r="G233" s="95"/>
      <c r="H233" s="95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</row>
    <row r="234" spans="2:33" ht="15.75">
      <c r="B234" s="92"/>
      <c r="C234" s="93"/>
      <c r="D234" s="93"/>
      <c r="E234" s="93"/>
      <c r="F234" s="96"/>
      <c r="G234" s="95"/>
      <c r="H234" s="95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2:33" ht="15.75">
      <c r="B235" s="92"/>
      <c r="C235" s="93"/>
      <c r="D235" s="93"/>
      <c r="E235" s="93"/>
      <c r="F235" s="96"/>
      <c r="G235" s="95"/>
      <c r="H235" s="95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:33" ht="15.75">
      <c r="B236" s="92"/>
      <c r="C236" s="93"/>
      <c r="D236" s="93"/>
      <c r="E236" s="93"/>
      <c r="F236" s="96"/>
      <c r="G236" s="95"/>
      <c r="H236" s="95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.75">
      <c r="B237" s="92"/>
      <c r="C237" s="93"/>
      <c r="D237" s="93"/>
      <c r="E237" s="93"/>
      <c r="F237" s="96"/>
      <c r="G237" s="95"/>
      <c r="H237" s="95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75">
      <c r="B238" s="92"/>
      <c r="C238" s="93"/>
      <c r="D238" s="93"/>
      <c r="E238" s="93"/>
      <c r="F238" s="96"/>
      <c r="G238" s="95"/>
      <c r="H238" s="95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75">
      <c r="B239" s="92"/>
      <c r="C239" s="93"/>
      <c r="D239" s="93"/>
      <c r="E239" s="93"/>
      <c r="F239" s="96"/>
      <c r="G239" s="95"/>
      <c r="H239" s="95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75">
      <c r="B240" s="92"/>
      <c r="C240" s="93"/>
      <c r="D240" s="93"/>
      <c r="E240" s="93"/>
      <c r="F240" s="96"/>
      <c r="G240" s="95"/>
      <c r="H240" s="95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75">
      <c r="B241" s="92"/>
      <c r="C241" s="93"/>
      <c r="D241" s="93"/>
      <c r="E241" s="93"/>
      <c r="F241" s="96"/>
      <c r="G241" s="95"/>
      <c r="H241" s="95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75">
      <c r="B242" s="92"/>
      <c r="C242" s="93"/>
      <c r="D242" s="93"/>
      <c r="E242" s="93"/>
      <c r="F242" s="96"/>
      <c r="G242" s="95"/>
      <c r="H242" s="95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75">
      <c r="B243" s="92"/>
      <c r="C243" s="93"/>
      <c r="D243" s="93"/>
      <c r="E243" s="93"/>
      <c r="F243" s="96"/>
      <c r="G243" s="95"/>
      <c r="H243" s="95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75">
      <c r="B244" s="92"/>
      <c r="C244" s="93"/>
      <c r="D244" s="93"/>
      <c r="E244" s="93"/>
      <c r="F244" s="96"/>
      <c r="G244" s="95"/>
      <c r="H244" s="95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75">
      <c r="B245" s="92"/>
      <c r="C245" s="93"/>
      <c r="D245" s="93"/>
      <c r="E245" s="93"/>
      <c r="F245" s="96"/>
      <c r="G245" s="95"/>
      <c r="H245" s="95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75">
      <c r="B246" s="92"/>
      <c r="C246" s="93"/>
      <c r="D246" s="93"/>
      <c r="E246" s="93"/>
      <c r="F246" s="96"/>
      <c r="G246" s="95"/>
      <c r="H246" s="95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8" ht="15.75">
      <c r="B247" s="92"/>
      <c r="C247" s="93"/>
      <c r="D247" s="93"/>
      <c r="E247" s="93"/>
      <c r="F247" s="96"/>
      <c r="G247" s="95"/>
      <c r="H247" s="95"/>
    </row>
    <row r="248" spans="2:8" ht="15.75">
      <c r="B248" s="92"/>
      <c r="C248" s="93"/>
      <c r="D248" s="93"/>
      <c r="E248" s="93"/>
      <c r="F248" s="96"/>
      <c r="G248" s="95"/>
      <c r="H248" s="95"/>
    </row>
    <row r="249" spans="2:8" ht="15.75">
      <c r="B249" s="92"/>
      <c r="C249" s="93"/>
      <c r="D249" s="93"/>
      <c r="E249" s="93"/>
      <c r="F249" s="96"/>
      <c r="G249" s="95"/>
      <c r="H249" s="95"/>
    </row>
    <row r="250" spans="2:8" ht="15.75">
      <c r="B250" s="92"/>
      <c r="C250" s="93"/>
      <c r="D250" s="93"/>
      <c r="E250" s="93"/>
      <c r="F250" s="96"/>
      <c r="G250" s="95"/>
      <c r="H250" s="95"/>
    </row>
    <row r="251" spans="2:8" ht="15.75">
      <c r="B251" s="92"/>
      <c r="C251" s="93"/>
      <c r="D251" s="93"/>
      <c r="E251" s="93"/>
      <c r="F251" s="96"/>
      <c r="G251" s="95"/>
      <c r="H251" s="95"/>
    </row>
    <row r="252" spans="2:8" ht="15.75">
      <c r="B252" s="92"/>
      <c r="C252" s="93"/>
      <c r="D252" s="93"/>
      <c r="E252" s="93"/>
      <c r="F252" s="96"/>
      <c r="G252" s="95"/>
      <c r="H252" s="95"/>
    </row>
    <row r="253" spans="2:8" ht="15.75">
      <c r="B253" s="92"/>
      <c r="C253" s="93"/>
      <c r="D253" s="93"/>
      <c r="E253" s="93"/>
      <c r="F253" s="96"/>
      <c r="G253" s="95"/>
      <c r="H253" s="95"/>
    </row>
    <row r="254" spans="2:8" ht="15.75">
      <c r="B254" s="92"/>
      <c r="C254" s="93"/>
      <c r="D254" s="93"/>
      <c r="E254" s="93"/>
      <c r="F254" s="96"/>
      <c r="G254" s="95"/>
      <c r="H254" s="95"/>
    </row>
    <row r="255" spans="2:8" ht="15.75">
      <c r="B255" s="92"/>
      <c r="C255" s="93"/>
      <c r="D255" s="93"/>
      <c r="E255" s="93"/>
      <c r="F255" s="96"/>
      <c r="G255" s="95"/>
      <c r="H255" s="95"/>
    </row>
    <row r="256" spans="2:8" ht="15.75">
      <c r="B256" s="92"/>
      <c r="C256" s="93"/>
      <c r="D256" s="93"/>
      <c r="E256" s="93"/>
      <c r="F256" s="96"/>
      <c r="G256" s="95"/>
      <c r="H256" s="95"/>
    </row>
    <row r="257" spans="2:8" ht="15.75">
      <c r="B257" s="92"/>
      <c r="C257" s="93"/>
      <c r="D257" s="93"/>
      <c r="E257" s="93"/>
      <c r="F257" s="96"/>
      <c r="G257" s="95"/>
      <c r="H257" s="95"/>
    </row>
    <row r="258" spans="2:8" ht="15.75">
      <c r="B258" s="92"/>
      <c r="C258" s="93"/>
      <c r="D258" s="93"/>
      <c r="E258" s="93"/>
      <c r="F258" s="96"/>
      <c r="G258" s="95"/>
      <c r="H258" s="95"/>
    </row>
    <row r="259" spans="2:8" ht="15.75">
      <c r="B259" s="92"/>
      <c r="C259" s="93"/>
      <c r="D259" s="93"/>
      <c r="E259" s="93"/>
      <c r="F259" s="96"/>
      <c r="G259" s="95"/>
      <c r="H259" s="95"/>
    </row>
    <row r="260" spans="2:8" ht="15.75">
      <c r="B260" s="92"/>
      <c r="C260" s="93"/>
      <c r="D260" s="93"/>
      <c r="E260" s="93"/>
      <c r="F260" s="96"/>
      <c r="G260" s="95"/>
      <c r="H260" s="95"/>
    </row>
    <row r="261" spans="2:8" ht="15.75">
      <c r="B261" s="92"/>
      <c r="C261" s="93"/>
      <c r="D261" s="93"/>
      <c r="E261" s="93"/>
      <c r="F261" s="96"/>
      <c r="G261" s="95"/>
      <c r="H261" s="95"/>
    </row>
    <row r="262" spans="2:8" ht="15.75">
      <c r="B262" s="92"/>
      <c r="C262" s="93"/>
      <c r="D262" s="93"/>
      <c r="E262" s="93"/>
      <c r="F262" s="96"/>
      <c r="G262" s="95"/>
      <c r="H262" s="95"/>
    </row>
    <row r="263" spans="2:8" ht="15.75">
      <c r="B263" s="92"/>
      <c r="C263" s="93"/>
      <c r="D263" s="93"/>
      <c r="E263" s="93"/>
      <c r="F263" s="96"/>
      <c r="G263" s="95"/>
      <c r="H263" s="95"/>
    </row>
    <row r="264" spans="2:8" ht="15.75">
      <c r="B264" s="92"/>
      <c r="C264" s="93"/>
      <c r="D264" s="93"/>
      <c r="E264" s="93"/>
      <c r="F264" s="96"/>
      <c r="G264" s="95"/>
      <c r="H264" s="95"/>
    </row>
    <row r="265" spans="2:8" ht="15.75">
      <c r="B265" s="92"/>
      <c r="C265" s="93"/>
      <c r="D265" s="93"/>
      <c r="E265" s="93"/>
      <c r="F265" s="96"/>
      <c r="G265" s="95"/>
      <c r="H265" s="95"/>
    </row>
    <row r="266" spans="2:8" ht="15.75">
      <c r="B266" s="92"/>
      <c r="C266" s="93"/>
      <c r="D266" s="93"/>
      <c r="E266" s="93"/>
      <c r="F266" s="96"/>
      <c r="G266" s="95"/>
      <c r="H266" s="95"/>
    </row>
    <row r="267" spans="2:8" ht="15.75">
      <c r="B267" s="92"/>
      <c r="C267" s="93"/>
      <c r="D267" s="93"/>
      <c r="E267" s="93"/>
      <c r="F267" s="96"/>
      <c r="G267" s="95"/>
      <c r="H267" s="95"/>
    </row>
    <row r="268" spans="2:8" ht="15.75">
      <c r="B268" s="92"/>
      <c r="C268" s="93"/>
      <c r="D268" s="93"/>
      <c r="E268" s="93"/>
      <c r="F268" s="96"/>
      <c r="G268" s="95"/>
      <c r="H268" s="95"/>
    </row>
    <row r="269" spans="2:8" ht="15.75">
      <c r="B269" s="92"/>
      <c r="C269" s="93"/>
      <c r="D269" s="93"/>
      <c r="E269" s="93"/>
      <c r="F269" s="96"/>
      <c r="G269" s="95"/>
      <c r="H269" s="95"/>
    </row>
    <row r="270" spans="2:8" ht="15.75">
      <c r="B270" s="92"/>
      <c r="C270" s="93"/>
      <c r="D270" s="93"/>
      <c r="E270" s="93"/>
      <c r="F270" s="96"/>
      <c r="G270" s="95"/>
      <c r="H270" s="95"/>
    </row>
    <row r="271" spans="2:8" ht="15.75">
      <c r="B271" s="92"/>
      <c r="C271" s="93"/>
      <c r="D271" s="93"/>
      <c r="E271" s="93"/>
      <c r="F271" s="96"/>
      <c r="G271" s="95"/>
      <c r="H271" s="95"/>
    </row>
    <row r="272" spans="2:8" ht="15.75">
      <c r="B272" s="92"/>
      <c r="C272" s="93"/>
      <c r="D272" s="93"/>
      <c r="E272" s="93"/>
      <c r="F272" s="96"/>
      <c r="G272" s="95"/>
      <c r="H272" s="95"/>
    </row>
    <row r="273" spans="2:8" ht="15.75">
      <c r="B273" s="92"/>
      <c r="C273" s="93"/>
      <c r="D273" s="93"/>
      <c r="E273" s="93"/>
      <c r="F273" s="96"/>
      <c r="G273" s="95"/>
      <c r="H273" s="95"/>
    </row>
    <row r="274" spans="2:8" ht="15.75">
      <c r="B274" s="92"/>
      <c r="C274" s="93"/>
      <c r="D274" s="93"/>
      <c r="E274" s="93"/>
      <c r="F274" s="96"/>
      <c r="G274" s="95"/>
      <c r="H274" s="95"/>
    </row>
    <row r="275" spans="2:8" ht="15.75">
      <c r="B275" s="92"/>
      <c r="C275" s="93"/>
      <c r="D275" s="93"/>
      <c r="E275" s="93"/>
      <c r="F275" s="96"/>
      <c r="G275" s="95"/>
      <c r="H275" s="95"/>
    </row>
    <row r="276" spans="2:8" ht="15.75">
      <c r="B276" s="92"/>
      <c r="C276" s="93"/>
      <c r="D276" s="93"/>
      <c r="E276" s="93"/>
      <c r="F276" s="96"/>
      <c r="G276" s="95"/>
      <c r="H276" s="95"/>
    </row>
    <row r="277" spans="2:8" ht="15.75">
      <c r="B277" s="92"/>
      <c r="C277" s="93"/>
      <c r="D277" s="93"/>
      <c r="E277" s="93"/>
      <c r="F277" s="96"/>
      <c r="G277" s="95"/>
      <c r="H277" s="95"/>
    </row>
    <row r="278" spans="2:8" ht="15.75">
      <c r="B278" s="92"/>
      <c r="C278" s="93"/>
      <c r="D278" s="93"/>
      <c r="E278" s="93"/>
      <c r="F278" s="96"/>
      <c r="G278" s="95"/>
      <c r="H278" s="95"/>
    </row>
    <row r="279" spans="2:8" ht="15.75">
      <c r="B279" s="92"/>
      <c r="C279" s="93"/>
      <c r="D279" s="93"/>
      <c r="E279" s="93"/>
      <c r="F279" s="96"/>
      <c r="G279" s="95"/>
      <c r="H279" s="95"/>
    </row>
    <row r="280" spans="2:8" ht="15.75">
      <c r="B280" s="92"/>
      <c r="C280" s="93"/>
      <c r="D280" s="93"/>
      <c r="E280" s="93"/>
      <c r="F280" s="96"/>
      <c r="G280" s="95"/>
      <c r="H280" s="95"/>
    </row>
    <row r="281" spans="2:8" ht="15.75">
      <c r="B281" s="92"/>
      <c r="C281" s="93"/>
      <c r="D281" s="93"/>
      <c r="E281" s="93"/>
      <c r="F281" s="96"/>
      <c r="G281" s="95"/>
      <c r="H281" s="95"/>
    </row>
    <row r="282" spans="2:8" ht="15.75">
      <c r="B282" s="92"/>
      <c r="C282" s="93"/>
      <c r="D282" s="93"/>
      <c r="E282" s="93"/>
      <c r="F282" s="96"/>
      <c r="G282" s="95"/>
      <c r="H282" s="95"/>
    </row>
    <row r="283" spans="2:8" ht="15.75">
      <c r="B283" s="92"/>
      <c r="C283" s="93"/>
      <c r="D283" s="93"/>
      <c r="E283" s="93"/>
      <c r="F283" s="96"/>
      <c r="G283" s="95"/>
      <c r="H283" s="95"/>
    </row>
    <row r="284" spans="2:8" ht="15.75">
      <c r="B284" s="92"/>
      <c r="C284" s="93"/>
      <c r="D284" s="93"/>
      <c r="E284" s="93"/>
      <c r="F284" s="96"/>
      <c r="G284" s="95"/>
      <c r="H284" s="95"/>
    </row>
    <row r="285" spans="2:8" ht="15.75">
      <c r="B285" s="92"/>
      <c r="C285" s="93"/>
      <c r="D285" s="93"/>
      <c r="E285" s="93"/>
      <c r="F285" s="96"/>
      <c r="G285" s="95"/>
      <c r="H285" s="95"/>
    </row>
    <row r="286" spans="2:8" ht="15.75">
      <c r="B286" s="92"/>
      <c r="C286" s="93"/>
      <c r="D286" s="93"/>
      <c r="E286" s="93"/>
      <c r="F286" s="96"/>
      <c r="G286" s="95"/>
      <c r="H286" s="95"/>
    </row>
    <row r="287" spans="2:8" ht="15.75">
      <c r="B287" s="92"/>
      <c r="C287" s="93"/>
      <c r="D287" s="93"/>
      <c r="E287" s="93"/>
      <c r="F287" s="96"/>
      <c r="G287" s="95"/>
      <c r="H287" s="95"/>
    </row>
  </sheetData>
  <sheetProtection/>
  <mergeCells count="8">
    <mergeCell ref="B2:H3"/>
    <mergeCell ref="B5:B7"/>
    <mergeCell ref="C5:C7"/>
    <mergeCell ref="D5:D7"/>
    <mergeCell ref="E5:E7"/>
    <mergeCell ref="F5:F6"/>
    <mergeCell ref="G5:G7"/>
    <mergeCell ref="H5:H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6" man="1"/>
    <brk id="88" max="16" man="1"/>
    <brk id="111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Деркач Світлана Олексіївна</cp:lastModifiedBy>
  <dcterms:created xsi:type="dcterms:W3CDTF">2018-01-04T08:01:48Z</dcterms:created>
  <dcterms:modified xsi:type="dcterms:W3CDTF">2018-01-04T08:08:23Z</dcterms:modified>
  <cp:category/>
  <cp:version/>
  <cp:contentType/>
  <cp:contentStatus/>
</cp:coreProperties>
</file>