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345" activeTab="0"/>
  </bookViews>
  <sheets>
    <sheet name="листопад" sheetId="1" r:id="rId1"/>
  </sheets>
  <externalReferences>
    <externalReference r:id="rId4"/>
  </externalReferences>
  <definedNames>
    <definedName name="_xlnm.Print_Area" localSheetId="0">'листопад'!$A$1:$S$111</definedName>
  </definedNames>
  <calcPr fullCalcOnLoad="1"/>
</workbook>
</file>

<file path=xl/sharedStrings.xml><?xml version="1.0" encoding="utf-8"?>
<sst xmlns="http://schemas.openxmlformats.org/spreadsheetml/2006/main" count="176" uniqueCount="171">
  <si>
    <t xml:space="preserve">Інформація щодо виконання індикативних показників по доходах загального фонду бюджету міста Києва,                                                          що зібрані на території Голосіївського району станом на 01 грудня 2017 року </t>
  </si>
  <si>
    <t>/тис. грн./</t>
  </si>
  <si>
    <t>Код бюджетної класифікації</t>
  </si>
  <si>
    <t>Назва доходів</t>
  </si>
  <si>
    <t>План за розписом на 2017 рік</t>
  </si>
  <si>
    <t>План на 2017 рік уточнений</t>
  </si>
  <si>
    <t>План на січень-листопад 2017 року</t>
  </si>
  <si>
    <t xml:space="preserve">Фактичні надходження станом на </t>
  </si>
  <si>
    <t>% виконання до плану січня-листопада 2017 року</t>
  </si>
  <si>
    <t>Відхилення факту від плану січня-листопада 2017 року</t>
  </si>
  <si>
    <t>% виконання до річного розпису уточненого</t>
  </si>
  <si>
    <t>абсолютне відхилення до річного розпису уточненого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</si>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</sst>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3" fillId="5" borderId="10" xfId="54" applyNumberFormat="1" applyFont="1" applyFill="1" applyBorder="1" applyAlignment="1" applyProtection="1">
      <alignment horizontal="right" vertical="center" wrapText="1"/>
      <protection/>
    </xf>
    <xf numFmtId="172" fontId="3" fillId="5" borderId="10" xfId="53" applyNumberFormat="1" applyFont="1" applyFill="1" applyBorder="1" applyAlignment="1" applyProtection="1">
      <alignment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3" fillId="0" borderId="10" xfId="53" applyNumberFormat="1" applyFont="1" applyBorder="1" applyAlignment="1" applyProtection="1">
      <alignment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3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172" fontId="14" fillId="0" borderId="10" xfId="53" applyNumberFormat="1" applyFont="1" applyFill="1" applyBorder="1" applyAlignment="1" applyProtection="1">
      <alignment wrapText="1"/>
      <protection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4" fillId="0" borderId="10" xfId="53" applyNumberFormat="1" applyFont="1" applyBorder="1" applyAlignment="1" applyProtection="1">
      <alignment wrapText="1"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 wrapText="1"/>
    </xf>
    <xf numFmtId="172" fontId="17" fillId="0" borderId="10" xfId="53" applyNumberFormat="1" applyFont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3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4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172" fontId="17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172" fontId="7" fillId="34" borderId="10" xfId="53" applyNumberFormat="1" applyFont="1" applyFill="1" applyBorder="1" applyAlignment="1" applyProtection="1">
      <alignment wrapText="1"/>
      <protection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0" fontId="12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3" fillId="36" borderId="10" xfId="53" applyNumberFormat="1" applyFont="1" applyFill="1" applyBorder="1" applyAlignment="1" applyProtection="1">
      <alignment wrapText="1"/>
      <protection/>
    </xf>
    <xf numFmtId="174" fontId="3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3" fontId="9" fillId="0" borderId="12" xfId="53" applyNumberFormat="1" applyFont="1" applyBorder="1" applyAlignment="1" applyProtection="1">
      <alignment horizontal="center" vertical="center" wrapText="1"/>
      <protection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vertical="center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9" fillId="0" borderId="12" xfId="53" applyNumberFormat="1" applyFont="1" applyBorder="1" applyAlignment="1" applyProtection="1">
      <alignment horizontal="center" vertical="center" wrapText="1"/>
      <protection/>
    </xf>
    <xf numFmtId="172" fontId="9" fillId="0" borderId="13" xfId="53" applyNumberFormat="1" applyFont="1" applyBorder="1" applyAlignment="1" applyProtection="1">
      <alignment horizontal="center" vertical="center" wrapText="1"/>
      <protection/>
    </xf>
    <xf numFmtId="172" fontId="9" fillId="0" borderId="14" xfId="53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wrapText="1"/>
    </xf>
    <xf numFmtId="0" fontId="9" fillId="0" borderId="13" xfId="53" applyFont="1" applyBorder="1" applyAlignment="1" applyProtection="1">
      <alignment horizontal="center" vertical="center" wrapText="1"/>
      <protection/>
    </xf>
    <xf numFmtId="0" fontId="9" fillId="0" borderId="14" xfId="53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view="pageBreakPreview" zoomScale="84" zoomScaleNormal="70" zoomScaleSheetLayoutView="84" zoomScalePageLayoutView="0" workbookViewId="0" topLeftCell="A1">
      <pane xSplit="2" ySplit="8" topLeftCell="C6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4" sqref="C74"/>
    </sheetView>
  </sheetViews>
  <sheetFormatPr defaultColWidth="9.00390625" defaultRowHeight="12.75"/>
  <cols>
    <col min="1" max="1" width="15.25390625" style="7" customWidth="1"/>
    <col min="2" max="2" width="37.00390625" style="102" customWidth="1"/>
    <col min="3" max="4" width="18.75390625" style="102" customWidth="1"/>
    <col min="5" max="5" width="18.25390625" style="103" customWidth="1"/>
    <col min="6" max="6" width="19.125" style="7" bestFit="1" customWidth="1"/>
    <col min="7" max="7" width="18.125" style="7" customWidth="1"/>
    <col min="8" max="8" width="19.125" style="7" customWidth="1"/>
    <col min="9" max="9" width="16.875" style="7" customWidth="1"/>
    <col min="10" max="10" width="17.125" style="7" customWidth="1"/>
    <col min="11" max="11" width="20.125" style="7" hidden="1" customWidth="1"/>
    <col min="12" max="12" width="16.00390625" style="7" hidden="1" customWidth="1"/>
    <col min="13" max="13" width="20.625" style="7" hidden="1" customWidth="1"/>
    <col min="14" max="14" width="16.125" style="7" hidden="1" customWidth="1"/>
    <col min="15" max="24" width="0" style="7" hidden="1" customWidth="1"/>
    <col min="25" max="25" width="13.375" style="7" customWidth="1"/>
    <col min="26" max="26" width="13.875" style="7" bestFit="1" customWidth="1"/>
    <col min="27" max="27" width="15.125" style="7" bestFit="1" customWidth="1"/>
    <col min="28" max="16384" width="9.125" style="7" customWidth="1"/>
  </cols>
  <sheetData>
    <row r="1" spans="1:38" ht="23.25">
      <c r="A1" s="1"/>
      <c r="B1" s="2"/>
      <c r="C1" s="2"/>
      <c r="D1" s="2"/>
      <c r="E1" s="3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3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2.75" customHeight="1">
      <c r="A4" s="10"/>
      <c r="B4" s="11"/>
      <c r="C4" s="11"/>
      <c r="D4" s="11"/>
      <c r="E4" s="12"/>
      <c r="F4" s="13"/>
      <c r="G4" s="13"/>
      <c r="H4" s="13"/>
      <c r="I4" s="14"/>
      <c r="J4" s="15" t="s">
        <v>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7" customFormat="1" ht="15" customHeight="1">
      <c r="A5" s="108" t="s">
        <v>2</v>
      </c>
      <c r="B5" s="111" t="s">
        <v>3</v>
      </c>
      <c r="C5" s="114" t="s">
        <v>4</v>
      </c>
      <c r="D5" s="114" t="s">
        <v>5</v>
      </c>
      <c r="E5" s="117" t="s">
        <v>6</v>
      </c>
      <c r="F5" s="111" t="s">
        <v>7</v>
      </c>
      <c r="G5" s="104" t="s">
        <v>8</v>
      </c>
      <c r="H5" s="114" t="s">
        <v>9</v>
      </c>
      <c r="I5" s="104" t="s">
        <v>10</v>
      </c>
      <c r="J5" s="104" t="s">
        <v>11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7" customFormat="1" ht="36" customHeight="1">
      <c r="A6" s="109"/>
      <c r="B6" s="112"/>
      <c r="C6" s="115"/>
      <c r="D6" s="115"/>
      <c r="E6" s="118"/>
      <c r="F6" s="120"/>
      <c r="G6" s="105"/>
      <c r="H6" s="121"/>
      <c r="I6" s="105"/>
      <c r="J6" s="10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17" customFormat="1" ht="35.25" customHeight="1">
      <c r="A7" s="110"/>
      <c r="B7" s="113"/>
      <c r="C7" s="116"/>
      <c r="D7" s="116"/>
      <c r="E7" s="119"/>
      <c r="F7" s="18">
        <v>43070</v>
      </c>
      <c r="G7" s="106"/>
      <c r="H7" s="122"/>
      <c r="I7" s="106"/>
      <c r="J7" s="10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1">
        <v>9</v>
      </c>
      <c r="J8" s="21">
        <v>10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s="23" customFormat="1" ht="31.5">
      <c r="A9" s="24"/>
      <c r="B9" s="25" t="s">
        <v>12</v>
      </c>
      <c r="C9" s="25"/>
      <c r="D9" s="25"/>
      <c r="E9" s="26"/>
      <c r="F9" s="27"/>
      <c r="G9" s="27"/>
      <c r="H9" s="27"/>
      <c r="I9" s="28"/>
      <c r="J9" s="2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s="17" customFormat="1" ht="20.25">
      <c r="A10" s="29">
        <v>10000000</v>
      </c>
      <c r="B10" s="30" t="s">
        <v>13</v>
      </c>
      <c r="C10" s="31">
        <v>3116259</v>
      </c>
      <c r="D10" s="32">
        <f>D11+D29+D40+D42</f>
        <v>3192040.9</v>
      </c>
      <c r="E10" s="32">
        <f>E11+E29+E40+E42</f>
        <v>2866612.5</v>
      </c>
      <c r="F10" s="32">
        <f>F11+F29+F40+F42+0.01179</f>
        <v>2759067.9581999993</v>
      </c>
      <c r="G10" s="32">
        <f>F10/E10*100</f>
        <v>96.24837532802216</v>
      </c>
      <c r="H10" s="32">
        <f>F10-E10</f>
        <v>-107544.5418000007</v>
      </c>
      <c r="I10" s="33">
        <f>F10/D10*100</f>
        <v>86.4358585818872</v>
      </c>
      <c r="J10" s="32">
        <f>F10-D10</f>
        <v>-432972.9418000006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4" t="e">
        <f>X11+X29+X40+X42+#REF!</f>
        <v>#REF!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7" customFormat="1" ht="51.75" customHeight="1">
      <c r="A11" s="36">
        <v>11000000</v>
      </c>
      <c r="B11" s="37" t="s">
        <v>14</v>
      </c>
      <c r="C11" s="38">
        <v>1724986.1</v>
      </c>
      <c r="D11" s="38">
        <f>D12+D18</f>
        <v>1830209.2</v>
      </c>
      <c r="E11" s="38">
        <f>E12+E18</f>
        <v>1610733.7</v>
      </c>
      <c r="F11" s="38">
        <f>F12+F18</f>
        <v>1554793.5925299996</v>
      </c>
      <c r="G11" s="38">
        <f>F11/E11*100</f>
        <v>96.52704184000122</v>
      </c>
      <c r="H11" s="38">
        <f>F11-E11</f>
        <v>-55940.107470000396</v>
      </c>
      <c r="I11" s="39">
        <f>F11/D11*100</f>
        <v>84.95168708200131</v>
      </c>
      <c r="J11" s="38">
        <f>F11-D11</f>
        <v>-275415.6074700004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40" customFormat="1" ht="32.25" customHeight="1">
      <c r="A12" s="36">
        <v>11010000</v>
      </c>
      <c r="B12" s="37" t="s">
        <v>15</v>
      </c>
      <c r="C12" s="38">
        <v>1392234</v>
      </c>
      <c r="D12" s="38">
        <f>D13+D14+D15+D16+D17</f>
        <v>1499771.2</v>
      </c>
      <c r="E12" s="38">
        <f>E13+E14+E15+E16+E17</f>
        <v>1343285.4</v>
      </c>
      <c r="F12" s="38">
        <f>F13+F14+F15+F16+F17</f>
        <v>1348910.6281499995</v>
      </c>
      <c r="G12" s="38">
        <f aca="true" t="shared" si="0" ref="G12:G77">F12/E12*100</f>
        <v>100.4187664177694</v>
      </c>
      <c r="H12" s="38">
        <f aca="true" t="shared" si="1" ref="H12:H79">F12-E12</f>
        <v>5625.228149999632</v>
      </c>
      <c r="I12" s="39">
        <f aca="true" t="shared" si="2" ref="I12:I75">F12/D12*100</f>
        <v>89.94109422490575</v>
      </c>
      <c r="J12" s="38">
        <f>F12-D12</f>
        <v>-150860.57185000041</v>
      </c>
      <c r="K12" s="35">
        <v>692931700</v>
      </c>
      <c r="L12" s="35">
        <v>69845600</v>
      </c>
      <c r="M12" s="35">
        <v>692722600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47" customFormat="1" ht="72.75" customHeight="1">
      <c r="A13" s="41" t="s">
        <v>16</v>
      </c>
      <c r="B13" s="42" t="s">
        <v>17</v>
      </c>
      <c r="C13" s="38">
        <v>1259334</v>
      </c>
      <c r="D13" s="38">
        <v>1343245.7</v>
      </c>
      <c r="E13" s="43">
        <v>1209749.9</v>
      </c>
      <c r="F13" s="43">
        <f>3013356.98788-1808014.19273</f>
        <v>1205342.79515</v>
      </c>
      <c r="G13" s="43">
        <f t="shared" si="0"/>
        <v>99.63570116021502</v>
      </c>
      <c r="H13" s="43">
        <f t="shared" si="1"/>
        <v>-4407.104850000003</v>
      </c>
      <c r="I13" s="44">
        <f t="shared" si="2"/>
        <v>89.73360533743008</v>
      </c>
      <c r="J13" s="43">
        <f>F13-D13</f>
        <v>-137902.90485000005</v>
      </c>
      <c r="K13" s="45">
        <v>638851977</v>
      </c>
      <c r="L13" s="46">
        <v>62886823</v>
      </c>
      <c r="M13" s="45" t="e">
        <v>#REF!</v>
      </c>
      <c r="N13" s="45" t="e">
        <v>#REF!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s="23" customFormat="1" ht="115.5" customHeight="1">
      <c r="A14" s="41" t="s">
        <v>18</v>
      </c>
      <c r="B14" s="42" t="s">
        <v>19</v>
      </c>
      <c r="C14" s="38">
        <v>10500</v>
      </c>
      <c r="D14" s="38">
        <v>12995.9</v>
      </c>
      <c r="E14" s="43">
        <v>10785.9</v>
      </c>
      <c r="F14" s="43">
        <f>28585.53621-17151.32169</f>
        <v>11434.214519999998</v>
      </c>
      <c r="G14" s="43">
        <f t="shared" si="0"/>
        <v>106.01075960281476</v>
      </c>
      <c r="H14" s="43">
        <f t="shared" si="1"/>
        <v>648.3145199999981</v>
      </c>
      <c r="I14" s="44">
        <f t="shared" si="2"/>
        <v>87.98324486953575</v>
      </c>
      <c r="J14" s="43">
        <f aca="true" t="shared" si="3" ref="J14:J28">F14-D14</f>
        <v>-1561.685480000002</v>
      </c>
      <c r="K14" s="46">
        <v>4297156</v>
      </c>
      <c r="L14" s="46">
        <v>10352844</v>
      </c>
      <c r="M14" s="46" t="e">
        <v>#REF!</v>
      </c>
      <c r="N14" s="46" t="e">
        <v>#REF!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s="23" customFormat="1" ht="63">
      <c r="A15" s="41" t="s">
        <v>20</v>
      </c>
      <c r="B15" s="42" t="s">
        <v>21</v>
      </c>
      <c r="C15" s="38">
        <v>69900</v>
      </c>
      <c r="D15" s="38">
        <v>88961.6</v>
      </c>
      <c r="E15" s="43">
        <v>75311.6</v>
      </c>
      <c r="F15" s="43">
        <f>208044.24582-124826.54754</f>
        <v>83217.69828000001</v>
      </c>
      <c r="G15" s="43">
        <f t="shared" si="0"/>
        <v>110.49784930873862</v>
      </c>
      <c r="H15" s="43">
        <f t="shared" si="1"/>
        <v>7906.098280000006</v>
      </c>
      <c r="I15" s="44">
        <f t="shared" si="2"/>
        <v>93.54339207028652</v>
      </c>
      <c r="J15" s="43">
        <f t="shared" si="3"/>
        <v>-5743.901719999994</v>
      </c>
      <c r="K15" s="46">
        <v>209100</v>
      </c>
      <c r="L15" s="46">
        <v>19524900</v>
      </c>
      <c r="M15" s="46" t="e">
        <v>#REF!</v>
      </c>
      <c r="N15" s="46" t="e">
        <v>#REF!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23" customFormat="1" ht="63">
      <c r="A16" s="41" t="s">
        <v>22</v>
      </c>
      <c r="B16" s="42" t="s">
        <v>23</v>
      </c>
      <c r="C16" s="38">
        <v>52500</v>
      </c>
      <c r="D16" s="38">
        <v>54568</v>
      </c>
      <c r="E16" s="43">
        <v>47438</v>
      </c>
      <c r="F16" s="43">
        <f>122288.19558-73372.91743</f>
        <v>48915.27815</v>
      </c>
      <c r="G16" s="43">
        <f t="shared" si="0"/>
        <v>103.11412401450313</v>
      </c>
      <c r="H16" s="43">
        <f t="shared" si="1"/>
        <v>1477.2781499999983</v>
      </c>
      <c r="I16" s="44">
        <f t="shared" si="2"/>
        <v>89.6409583455505</v>
      </c>
      <c r="J16" s="43">
        <f t="shared" si="3"/>
        <v>-5652.721850000002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23" customFormat="1" ht="110.25">
      <c r="A17" s="41" t="s">
        <v>24</v>
      </c>
      <c r="B17" s="42" t="s">
        <v>25</v>
      </c>
      <c r="C17" s="38">
        <v>0</v>
      </c>
      <c r="D17" s="38">
        <v>0</v>
      </c>
      <c r="E17" s="43">
        <v>0</v>
      </c>
      <c r="F17" s="43">
        <f>1.60512-0.96307</f>
        <v>0.6420500000000001</v>
      </c>
      <c r="G17" s="43">
        <v>0</v>
      </c>
      <c r="H17" s="43">
        <f t="shared" si="1"/>
        <v>0.6420500000000001</v>
      </c>
      <c r="I17" s="44">
        <v>0</v>
      </c>
      <c r="J17" s="43">
        <f t="shared" si="3"/>
        <v>0.6420500000000001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40" customFormat="1" ht="40.5" customHeight="1">
      <c r="A18" s="36">
        <v>11020000</v>
      </c>
      <c r="B18" s="37" t="s">
        <v>26</v>
      </c>
      <c r="C18" s="38">
        <v>332752.1</v>
      </c>
      <c r="D18" s="48">
        <f>SUM(D19:D28)</f>
        <v>330438</v>
      </c>
      <c r="E18" s="48">
        <f>SUM(E19:E28)</f>
        <v>267448.3</v>
      </c>
      <c r="F18" s="48">
        <f>F19+F20+F21+F22+F23+F24+F25+F26+F27+F28</f>
        <v>205882.96437999996</v>
      </c>
      <c r="G18" s="38">
        <f t="shared" si="0"/>
        <v>76.98047225575932</v>
      </c>
      <c r="H18" s="38">
        <f t="shared" si="1"/>
        <v>-61565.33562000003</v>
      </c>
      <c r="I18" s="39">
        <f t="shared" si="2"/>
        <v>62.30607992422178</v>
      </c>
      <c r="J18" s="38">
        <f t="shared" si="3"/>
        <v>-124555.03562000004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49" t="e">
        <f>X19+#REF!</f>
        <v>#REF!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23" customFormat="1" ht="47.25">
      <c r="A19" s="41">
        <v>11020200</v>
      </c>
      <c r="B19" s="42" t="s">
        <v>27</v>
      </c>
      <c r="C19" s="38">
        <v>2156</v>
      </c>
      <c r="D19" s="38">
        <v>2953.2</v>
      </c>
      <c r="E19" s="43">
        <v>2723.5</v>
      </c>
      <c r="F19" s="43">
        <v>2600.01263</v>
      </c>
      <c r="G19" s="43">
        <f t="shared" si="0"/>
        <v>95.4658575362585</v>
      </c>
      <c r="H19" s="43">
        <f t="shared" si="1"/>
        <v>-123.48736999999983</v>
      </c>
      <c r="I19" s="44">
        <f t="shared" si="2"/>
        <v>88.04051977515917</v>
      </c>
      <c r="J19" s="43">
        <f t="shared" si="3"/>
        <v>-353.18736999999965</v>
      </c>
      <c r="K19" s="46">
        <v>4285100</v>
      </c>
      <c r="L19" s="46" t="e">
        <f>#REF!-K19</f>
        <v>#REF!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23" customFormat="1" ht="47.25">
      <c r="A20" s="41" t="s">
        <v>28</v>
      </c>
      <c r="B20" s="42" t="s">
        <v>27</v>
      </c>
      <c r="C20" s="38">
        <v>0</v>
      </c>
      <c r="D20" s="38">
        <v>0</v>
      </c>
      <c r="E20" s="43">
        <v>0</v>
      </c>
      <c r="F20" s="43">
        <v>287.65922</v>
      </c>
      <c r="G20" s="43">
        <v>0</v>
      </c>
      <c r="H20" s="43">
        <f t="shared" si="1"/>
        <v>287.65922</v>
      </c>
      <c r="I20" s="44">
        <v>0</v>
      </c>
      <c r="J20" s="43">
        <f t="shared" si="3"/>
        <v>287.65922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23" customFormat="1" ht="47.25">
      <c r="A21" s="41" t="s">
        <v>29</v>
      </c>
      <c r="B21" s="42" t="s">
        <v>30</v>
      </c>
      <c r="C21" s="38">
        <v>215440</v>
      </c>
      <c r="D21" s="38">
        <v>215440</v>
      </c>
      <c r="E21" s="43">
        <v>160430</v>
      </c>
      <c r="F21" s="43">
        <f>973992.06235-876592.85608</f>
        <v>97399.20626999997</v>
      </c>
      <c r="G21" s="43">
        <f t="shared" si="0"/>
        <v>60.711342186623426</v>
      </c>
      <c r="H21" s="43">
        <f t="shared" si="1"/>
        <v>-63030.793730000034</v>
      </c>
      <c r="I21" s="44">
        <f t="shared" si="2"/>
        <v>45.209434770701804</v>
      </c>
      <c r="J21" s="43">
        <f t="shared" si="3"/>
        <v>-118040.79373000003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23" customFormat="1" ht="36.75" customHeight="1">
      <c r="A22" s="41" t="s">
        <v>31</v>
      </c>
      <c r="B22" s="42" t="s">
        <v>32</v>
      </c>
      <c r="C22" s="38">
        <v>20000</v>
      </c>
      <c r="D22" s="38">
        <v>20000</v>
      </c>
      <c r="E22" s="43">
        <v>17610</v>
      </c>
      <c r="F22" s="43">
        <f>161391.1768-145252.05894</f>
        <v>16139.117859999998</v>
      </c>
      <c r="G22" s="43">
        <f t="shared" si="0"/>
        <v>91.64746087450311</v>
      </c>
      <c r="H22" s="43">
        <f t="shared" si="1"/>
        <v>-1470.8821400000015</v>
      </c>
      <c r="I22" s="44">
        <f t="shared" si="2"/>
        <v>80.6955893</v>
      </c>
      <c r="J22" s="43">
        <f t="shared" si="3"/>
        <v>-3860.8821400000015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s="23" customFormat="1" ht="73.5" customHeight="1">
      <c r="A23" s="41" t="s">
        <v>33</v>
      </c>
      <c r="B23" s="42" t="s">
        <v>34</v>
      </c>
      <c r="C23" s="38">
        <v>6400</v>
      </c>
      <c r="D23" s="38">
        <v>6400</v>
      </c>
      <c r="E23" s="43">
        <v>6400</v>
      </c>
      <c r="F23" s="43">
        <f>24566.08661-22109.47795</f>
        <v>2456.608659999998</v>
      </c>
      <c r="G23" s="43">
        <v>0</v>
      </c>
      <c r="H23" s="43">
        <f t="shared" si="1"/>
        <v>-3943.391340000002</v>
      </c>
      <c r="I23" s="44">
        <f t="shared" si="2"/>
        <v>38.38451031249997</v>
      </c>
      <c r="J23" s="43">
        <f t="shared" si="3"/>
        <v>-3943.391340000002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s="23" customFormat="1" ht="71.25" customHeight="1">
      <c r="A24" s="41" t="s">
        <v>35</v>
      </c>
      <c r="B24" s="42" t="s">
        <v>36</v>
      </c>
      <c r="C24" s="38">
        <v>12100</v>
      </c>
      <c r="D24" s="38">
        <v>12100</v>
      </c>
      <c r="E24" s="43">
        <v>11050</v>
      </c>
      <c r="F24" s="43">
        <f>134581.13333-121123.02001</f>
        <v>13458.113320000019</v>
      </c>
      <c r="G24" s="43">
        <f t="shared" si="0"/>
        <v>121.79288072398207</v>
      </c>
      <c r="H24" s="43">
        <f t="shared" si="1"/>
        <v>2408.1133200000186</v>
      </c>
      <c r="I24" s="44">
        <f t="shared" si="2"/>
        <v>111.22407702479353</v>
      </c>
      <c r="J24" s="43">
        <f t="shared" si="3"/>
        <v>1358.1133200000186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s="23" customFormat="1" ht="63">
      <c r="A25" s="41" t="s">
        <v>37</v>
      </c>
      <c r="B25" s="42" t="s">
        <v>38</v>
      </c>
      <c r="C25" s="38">
        <v>15500</v>
      </c>
      <c r="D25" s="38">
        <v>15.5</v>
      </c>
      <c r="E25" s="43">
        <v>10</v>
      </c>
      <c r="F25" s="43">
        <f>985.57708-887.01936</f>
        <v>98.55772000000002</v>
      </c>
      <c r="G25" s="43">
        <f t="shared" si="0"/>
        <v>985.5772000000002</v>
      </c>
      <c r="H25" s="43">
        <f t="shared" si="1"/>
        <v>88.55772000000002</v>
      </c>
      <c r="I25" s="44">
        <f t="shared" si="2"/>
        <v>635.8562580645162</v>
      </c>
      <c r="J25" s="43">
        <f t="shared" si="3"/>
        <v>83.05772000000002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s="23" customFormat="1" ht="33.75" customHeight="1">
      <c r="A26" s="41" t="s">
        <v>39</v>
      </c>
      <c r="B26" s="42" t="s">
        <v>40</v>
      </c>
      <c r="C26" s="38">
        <v>73100</v>
      </c>
      <c r="D26" s="38">
        <v>69988.7</v>
      </c>
      <c r="E26" s="43">
        <v>66010</v>
      </c>
      <c r="F26" s="43">
        <f>688141.46486-619327.31829</f>
        <v>68814.14656999998</v>
      </c>
      <c r="G26" s="43">
        <f t="shared" si="0"/>
        <v>104.24806327829114</v>
      </c>
      <c r="H26" s="43">
        <f t="shared" si="1"/>
        <v>2804.1465699999826</v>
      </c>
      <c r="I26" s="44">
        <f t="shared" si="2"/>
        <v>98.32179561843553</v>
      </c>
      <c r="J26" s="43">
        <f t="shared" si="3"/>
        <v>-1174.5534300000145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23" customFormat="1" ht="25.5" customHeight="1">
      <c r="A27" s="41" t="s">
        <v>41</v>
      </c>
      <c r="B27" s="42" t="s">
        <v>42</v>
      </c>
      <c r="C27" s="38">
        <v>0.6</v>
      </c>
      <c r="D27" s="38">
        <v>0.6</v>
      </c>
      <c r="E27" s="43">
        <v>0.6</v>
      </c>
      <c r="F27" s="43">
        <f>13.536-12.1824</f>
        <v>1.3536000000000001</v>
      </c>
      <c r="G27" s="43">
        <v>0</v>
      </c>
      <c r="H27" s="43">
        <f t="shared" si="1"/>
        <v>0.7536000000000002</v>
      </c>
      <c r="I27" s="44">
        <f t="shared" si="2"/>
        <v>225.60000000000002</v>
      </c>
      <c r="J27" s="43">
        <f t="shared" si="3"/>
        <v>0.7536000000000002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23" customFormat="1" ht="84" customHeight="1">
      <c r="A28" s="41" t="s">
        <v>43</v>
      </c>
      <c r="B28" s="50" t="s">
        <v>44</v>
      </c>
      <c r="C28" s="38">
        <v>3540</v>
      </c>
      <c r="D28" s="38">
        <v>3540</v>
      </c>
      <c r="E28" s="43">
        <v>3214.2</v>
      </c>
      <c r="F28" s="43">
        <f>46281.88526-41653.69673</f>
        <v>4628.188529999999</v>
      </c>
      <c r="G28" s="43">
        <f t="shared" si="0"/>
        <v>143.99192738473025</v>
      </c>
      <c r="H28" s="43">
        <f t="shared" si="1"/>
        <v>1413.9885299999996</v>
      </c>
      <c r="I28" s="44">
        <f t="shared" si="2"/>
        <v>130.73978898305083</v>
      </c>
      <c r="J28" s="43">
        <f t="shared" si="3"/>
        <v>1088.1885299999994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17" customFormat="1" ht="47.25">
      <c r="A29" s="36">
        <v>13000000</v>
      </c>
      <c r="B29" s="37" t="s">
        <v>45</v>
      </c>
      <c r="C29" s="38">
        <v>18454.4</v>
      </c>
      <c r="D29" s="48">
        <f>D31+D36+D39+D30</f>
        <v>20400.100000000002</v>
      </c>
      <c r="E29" s="48">
        <f>E31+E36+E39+E30</f>
        <v>19742.4</v>
      </c>
      <c r="F29" s="48">
        <f>F31+F36+F39+F30</f>
        <v>16245.18062</v>
      </c>
      <c r="G29" s="38">
        <f t="shared" si="0"/>
        <v>82.28574347597049</v>
      </c>
      <c r="H29" s="38">
        <f t="shared" si="1"/>
        <v>-3497.2193800000023</v>
      </c>
      <c r="I29" s="39">
        <f t="shared" si="2"/>
        <v>79.6328479762354</v>
      </c>
      <c r="J29" s="38">
        <f>F29-D29</f>
        <v>-4154.919380000003</v>
      </c>
      <c r="K29" s="49">
        <f aca="true" t="shared" si="4" ref="K29:X29">K31+K36+K39</f>
        <v>7978800</v>
      </c>
      <c r="L29" s="49" t="e">
        <f t="shared" si="4"/>
        <v>#REF!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s="17" customFormat="1" ht="31.5">
      <c r="A30" s="36" t="s">
        <v>46</v>
      </c>
      <c r="B30" s="37" t="s">
        <v>47</v>
      </c>
      <c r="C30" s="38">
        <v>0</v>
      </c>
      <c r="D30" s="38">
        <v>0</v>
      </c>
      <c r="E30" s="48">
        <v>0</v>
      </c>
      <c r="F30" s="48">
        <v>79.21459</v>
      </c>
      <c r="G30" s="38">
        <v>0</v>
      </c>
      <c r="H30" s="38">
        <f t="shared" si="1"/>
        <v>79.21459</v>
      </c>
      <c r="I30" s="39">
        <v>0</v>
      </c>
      <c r="J30" s="38">
        <f>F30-D30</f>
        <v>79.21459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s="47" customFormat="1" ht="31.5">
      <c r="A31" s="51">
        <v>13020000</v>
      </c>
      <c r="B31" s="52" t="s">
        <v>48</v>
      </c>
      <c r="C31" s="38">
        <v>17237</v>
      </c>
      <c r="D31" s="48">
        <f>D32+D33</f>
        <v>18362.9</v>
      </c>
      <c r="E31" s="48">
        <f>E32+E33</f>
        <v>17751</v>
      </c>
      <c r="F31" s="48">
        <f>F32+F33+F34+F35</f>
        <v>12621.61164</v>
      </c>
      <c r="G31" s="38">
        <f t="shared" si="0"/>
        <v>71.103665370965</v>
      </c>
      <c r="H31" s="38">
        <f t="shared" si="1"/>
        <v>-5129.388360000001</v>
      </c>
      <c r="I31" s="39">
        <f t="shared" si="2"/>
        <v>68.73430471221866</v>
      </c>
      <c r="J31" s="38">
        <f>F31-D31</f>
        <v>-5741.288360000002</v>
      </c>
      <c r="K31" s="53">
        <f aca="true" t="shared" si="5" ref="K31:X31">K32+K33</f>
        <v>7978500</v>
      </c>
      <c r="L31" s="53" t="e">
        <f t="shared" si="5"/>
        <v>#REF!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3">
        <f t="shared" si="5"/>
        <v>0</v>
      </c>
      <c r="Q31" s="53">
        <f t="shared" si="5"/>
        <v>0</v>
      </c>
      <c r="R31" s="53">
        <f t="shared" si="5"/>
        <v>0</v>
      </c>
      <c r="S31" s="53">
        <f t="shared" si="5"/>
        <v>0</v>
      </c>
      <c r="T31" s="53">
        <f t="shared" si="5"/>
        <v>0</v>
      </c>
      <c r="U31" s="53">
        <f t="shared" si="5"/>
        <v>0</v>
      </c>
      <c r="V31" s="53">
        <f t="shared" si="5"/>
        <v>0</v>
      </c>
      <c r="W31" s="53">
        <f t="shared" si="5"/>
        <v>0</v>
      </c>
      <c r="X31" s="53">
        <f t="shared" si="5"/>
        <v>0</v>
      </c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s="47" customFormat="1" ht="78.75">
      <c r="A32" s="41" t="s">
        <v>49</v>
      </c>
      <c r="B32" s="42" t="s">
        <v>50</v>
      </c>
      <c r="C32" s="38">
        <v>17237</v>
      </c>
      <c r="D32" s="38">
        <v>18362.9</v>
      </c>
      <c r="E32" s="43">
        <v>17751</v>
      </c>
      <c r="F32" s="43">
        <f>24219.10345-12109.55166</f>
        <v>12109.55179</v>
      </c>
      <c r="G32" s="43">
        <f t="shared" si="0"/>
        <v>68.21898366289223</v>
      </c>
      <c r="H32" s="43">
        <f t="shared" si="1"/>
        <v>-5641.4482100000005</v>
      </c>
      <c r="I32" s="44">
        <f t="shared" si="2"/>
        <v>65.94574816613932</v>
      </c>
      <c r="J32" s="43">
        <f>F32-D32</f>
        <v>-6253.348210000002</v>
      </c>
      <c r="K32" s="54">
        <v>7978500</v>
      </c>
      <c r="L32" s="46" t="e">
        <f>#REF!-K32</f>
        <v>#REF!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s="23" customFormat="1" ht="47.25">
      <c r="A33" s="41">
        <v>13020200</v>
      </c>
      <c r="B33" s="42" t="s">
        <v>51</v>
      </c>
      <c r="C33" s="38">
        <v>0</v>
      </c>
      <c r="D33" s="38">
        <v>0</v>
      </c>
      <c r="E33" s="43">
        <v>0</v>
      </c>
      <c r="F33" s="43">
        <v>-0.36937</v>
      </c>
      <c r="G33" s="43">
        <v>0</v>
      </c>
      <c r="H33" s="43">
        <f t="shared" si="1"/>
        <v>-0.36937</v>
      </c>
      <c r="I33" s="44">
        <v>0</v>
      </c>
      <c r="J33" s="43">
        <f aca="true" t="shared" si="6" ref="J33:J96">F33-D33</f>
        <v>-0.36937</v>
      </c>
      <c r="K33" s="55"/>
      <c r="L33" s="46" t="e">
        <f>#REF!-K33</f>
        <v>#REF!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s="23" customFormat="1" ht="63">
      <c r="A34" s="41" t="s">
        <v>52</v>
      </c>
      <c r="B34" s="42" t="s">
        <v>53</v>
      </c>
      <c r="C34" s="38">
        <v>0</v>
      </c>
      <c r="D34" s="38">
        <v>0</v>
      </c>
      <c r="E34" s="43">
        <v>0</v>
      </c>
      <c r="F34" s="43">
        <f>997.10561-498.55281</f>
        <v>498.55279999999993</v>
      </c>
      <c r="G34" s="43">
        <v>0</v>
      </c>
      <c r="H34" s="43">
        <f t="shared" si="1"/>
        <v>498.55279999999993</v>
      </c>
      <c r="I34" s="44">
        <v>0</v>
      </c>
      <c r="J34" s="43">
        <f t="shared" si="6"/>
        <v>498.55279999999993</v>
      </c>
      <c r="K34" s="55"/>
      <c r="L34" s="46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s="23" customFormat="1" ht="63">
      <c r="A35" s="41" t="s">
        <v>54</v>
      </c>
      <c r="B35" s="42" t="s">
        <v>55</v>
      </c>
      <c r="C35" s="38">
        <v>0</v>
      </c>
      <c r="D35" s="38">
        <v>0</v>
      </c>
      <c r="E35" s="43">
        <v>0</v>
      </c>
      <c r="F35" s="43">
        <f>27.75284-13.87642</f>
        <v>13.87642</v>
      </c>
      <c r="G35" s="43">
        <v>0</v>
      </c>
      <c r="H35" s="43">
        <f t="shared" si="1"/>
        <v>13.87642</v>
      </c>
      <c r="I35" s="44">
        <v>0</v>
      </c>
      <c r="J35" s="43">
        <f t="shared" si="6"/>
        <v>13.87642</v>
      </c>
      <c r="K35" s="55"/>
      <c r="L35" s="46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s="47" customFormat="1" ht="31.5">
      <c r="A36" s="51">
        <v>13030000</v>
      </c>
      <c r="B36" s="52" t="s">
        <v>56</v>
      </c>
      <c r="C36" s="38">
        <v>1216.8</v>
      </c>
      <c r="D36" s="56">
        <f>D37+D38</f>
        <v>2035.8</v>
      </c>
      <c r="E36" s="56">
        <f>E37+E38</f>
        <v>1990</v>
      </c>
      <c r="F36" s="56">
        <f>F37+F38</f>
        <v>3542.9584400000003</v>
      </c>
      <c r="G36" s="38">
        <v>0</v>
      </c>
      <c r="H36" s="38">
        <f t="shared" si="1"/>
        <v>1552.9584400000003</v>
      </c>
      <c r="I36" s="39">
        <f t="shared" si="2"/>
        <v>174.03273602514983</v>
      </c>
      <c r="J36" s="38">
        <f t="shared" si="6"/>
        <v>1507.1584400000004</v>
      </c>
      <c r="K36" s="54"/>
      <c r="L36" s="57" t="e">
        <f>#REF!-K36</f>
        <v>#REF!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47" customFormat="1" ht="63">
      <c r="A37" s="41" t="s">
        <v>57</v>
      </c>
      <c r="B37" s="42" t="s">
        <v>58</v>
      </c>
      <c r="C37" s="38">
        <v>104</v>
      </c>
      <c r="D37" s="38">
        <v>104</v>
      </c>
      <c r="E37" s="43">
        <v>100</v>
      </c>
      <c r="F37" s="43">
        <f>467.91073-350.93288</f>
        <v>116.97784999999999</v>
      </c>
      <c r="G37" s="43">
        <v>0</v>
      </c>
      <c r="H37" s="43">
        <f t="shared" si="1"/>
        <v>16.97784999999999</v>
      </c>
      <c r="I37" s="44">
        <f t="shared" si="2"/>
        <v>112.47870192307691</v>
      </c>
      <c r="J37" s="43">
        <f t="shared" si="6"/>
        <v>12.97784999999999</v>
      </c>
      <c r="K37" s="54"/>
      <c r="L37" s="46" t="e">
        <f>#REF!-K37</f>
        <v>#REF!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23" customFormat="1" ht="47.25">
      <c r="A38" s="41">
        <v>13030200</v>
      </c>
      <c r="B38" s="58" t="s">
        <v>59</v>
      </c>
      <c r="C38" s="38">
        <v>1112.8</v>
      </c>
      <c r="D38" s="38">
        <v>1931.8</v>
      </c>
      <c r="E38" s="43">
        <v>1890</v>
      </c>
      <c r="F38" s="43">
        <v>3425.98059</v>
      </c>
      <c r="G38" s="43">
        <v>0</v>
      </c>
      <c r="H38" s="43">
        <f t="shared" si="1"/>
        <v>1535.9805900000001</v>
      </c>
      <c r="I38" s="44">
        <f t="shared" si="2"/>
        <v>177.34654674396936</v>
      </c>
      <c r="J38" s="43">
        <f t="shared" si="6"/>
        <v>1494.1805900000002</v>
      </c>
      <c r="K38" s="59">
        <v>127000</v>
      </c>
      <c r="L38" s="46" t="e">
        <f>#REF!-K38</f>
        <v>#REF!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1:38" s="62" customFormat="1" ht="31.5">
      <c r="A39" s="51" t="s">
        <v>60</v>
      </c>
      <c r="B39" s="52" t="s">
        <v>61</v>
      </c>
      <c r="C39" s="38">
        <v>0.6</v>
      </c>
      <c r="D39" s="38">
        <v>1.4</v>
      </c>
      <c r="E39" s="60">
        <v>1.4</v>
      </c>
      <c r="F39" s="60">
        <v>1.39595</v>
      </c>
      <c r="G39" s="38">
        <v>0</v>
      </c>
      <c r="H39" s="38">
        <f t="shared" si="1"/>
        <v>-0.004049999999999887</v>
      </c>
      <c r="I39" s="39">
        <f t="shared" si="2"/>
        <v>99.7107142857143</v>
      </c>
      <c r="J39" s="38">
        <f t="shared" si="6"/>
        <v>-0.004049999999999887</v>
      </c>
      <c r="K39" s="61">
        <v>300</v>
      </c>
      <c r="L39" s="57" t="e">
        <f>#REF!-K39</f>
        <v>#REF!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</row>
    <row r="40" spans="1:38" s="17" customFormat="1" ht="31.5">
      <c r="A40" s="36">
        <v>14000000</v>
      </c>
      <c r="B40" s="37" t="s">
        <v>62</v>
      </c>
      <c r="C40" s="38">
        <v>209217.3</v>
      </c>
      <c r="D40" s="38">
        <f>D41</f>
        <v>133474.2</v>
      </c>
      <c r="E40" s="38">
        <f>E41</f>
        <v>133474.2</v>
      </c>
      <c r="F40" s="38">
        <f>F41</f>
        <v>90983.11723</v>
      </c>
      <c r="G40" s="38">
        <f t="shared" si="0"/>
        <v>68.16532126058819</v>
      </c>
      <c r="H40" s="38">
        <f t="shared" si="1"/>
        <v>-42491.08277000001</v>
      </c>
      <c r="I40" s="39">
        <f t="shared" si="2"/>
        <v>68.16532126058819</v>
      </c>
      <c r="J40" s="38">
        <f t="shared" si="6"/>
        <v>-42491.08277000001</v>
      </c>
      <c r="K40" s="63"/>
      <c r="L40" s="3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s="23" customFormat="1" ht="63">
      <c r="A41" s="64">
        <v>14040000</v>
      </c>
      <c r="B41" s="65" t="s">
        <v>63</v>
      </c>
      <c r="C41" s="38">
        <v>209217.3</v>
      </c>
      <c r="D41" s="38">
        <v>133474.2</v>
      </c>
      <c r="E41" s="43">
        <v>133474.2</v>
      </c>
      <c r="F41" s="43">
        <v>90983.11723</v>
      </c>
      <c r="G41" s="43">
        <f t="shared" si="0"/>
        <v>68.16532126058819</v>
      </c>
      <c r="H41" s="43">
        <f t="shared" si="1"/>
        <v>-42491.08277000001</v>
      </c>
      <c r="I41" s="44">
        <f t="shared" si="2"/>
        <v>68.16532126058819</v>
      </c>
      <c r="J41" s="43">
        <f t="shared" si="6"/>
        <v>-42491.08277000001</v>
      </c>
      <c r="K41" s="59"/>
      <c r="L41" s="46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s="17" customFormat="1" ht="20.25">
      <c r="A42" s="36" t="s">
        <v>64</v>
      </c>
      <c r="B42" s="66" t="s">
        <v>65</v>
      </c>
      <c r="C42" s="38">
        <v>1163601.2</v>
      </c>
      <c r="D42" s="38">
        <f>D43+D54+D56+D67</f>
        <v>1207957.4</v>
      </c>
      <c r="E42" s="38">
        <f>E43+E54+E56+E67</f>
        <v>1102662.2</v>
      </c>
      <c r="F42" s="38">
        <f>F43+F54+F56+F67+F59</f>
        <v>1097046.05603</v>
      </c>
      <c r="G42" s="38">
        <f t="shared" si="0"/>
        <v>99.49067411851064</v>
      </c>
      <c r="H42" s="38">
        <f t="shared" si="1"/>
        <v>-5616.143969999859</v>
      </c>
      <c r="I42" s="39">
        <f t="shared" si="2"/>
        <v>90.81827356080605</v>
      </c>
      <c r="J42" s="38">
        <f t="shared" si="6"/>
        <v>-110911.34396999981</v>
      </c>
      <c r="K42" s="63"/>
      <c r="L42" s="3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s="69" customFormat="1" ht="20.25">
      <c r="A43" s="51" t="s">
        <v>66</v>
      </c>
      <c r="B43" s="67" t="s">
        <v>67</v>
      </c>
      <c r="C43" s="38">
        <v>829166.2</v>
      </c>
      <c r="D43" s="60">
        <f aca="true" t="shared" si="7" ref="D43:X43">D44+D45+D46+D47+D48+D49+D50+D51+D52+D53</f>
        <v>837619.9</v>
      </c>
      <c r="E43" s="60">
        <f t="shared" si="7"/>
        <v>770267.7</v>
      </c>
      <c r="F43" s="60">
        <f t="shared" si="7"/>
        <v>712171.51954</v>
      </c>
      <c r="G43" s="38">
        <f t="shared" si="0"/>
        <v>92.45766368497603</v>
      </c>
      <c r="H43" s="38">
        <f t="shared" si="1"/>
        <v>-58096.180459999945</v>
      </c>
      <c r="I43" s="39">
        <f t="shared" si="2"/>
        <v>85.02323303684642</v>
      </c>
      <c r="J43" s="38">
        <f t="shared" si="6"/>
        <v>-125448.38046000001</v>
      </c>
      <c r="K43" s="68">
        <f t="shared" si="7"/>
        <v>0</v>
      </c>
      <c r="L43" s="68">
        <f t="shared" si="7"/>
        <v>0</v>
      </c>
      <c r="M43" s="68">
        <f t="shared" si="7"/>
        <v>0</v>
      </c>
      <c r="N43" s="68">
        <f t="shared" si="7"/>
        <v>0</v>
      </c>
      <c r="O43" s="68">
        <f t="shared" si="7"/>
        <v>0</v>
      </c>
      <c r="P43" s="68">
        <f t="shared" si="7"/>
        <v>0</v>
      </c>
      <c r="Q43" s="68">
        <f t="shared" si="7"/>
        <v>0</v>
      </c>
      <c r="R43" s="68">
        <f t="shared" si="7"/>
        <v>0</v>
      </c>
      <c r="S43" s="68">
        <f t="shared" si="7"/>
        <v>0</v>
      </c>
      <c r="T43" s="68">
        <f t="shared" si="7"/>
        <v>0</v>
      </c>
      <c r="U43" s="68">
        <f t="shared" si="7"/>
        <v>0</v>
      </c>
      <c r="V43" s="68">
        <f t="shared" si="7"/>
        <v>0</v>
      </c>
      <c r="W43" s="68">
        <f t="shared" si="7"/>
        <v>0</v>
      </c>
      <c r="X43" s="68">
        <f t="shared" si="7"/>
        <v>0</v>
      </c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s="23" customFormat="1" ht="78.75">
      <c r="A44" s="64">
        <v>18010100</v>
      </c>
      <c r="B44" s="65" t="s">
        <v>68</v>
      </c>
      <c r="C44" s="38">
        <v>2676.6</v>
      </c>
      <c r="D44" s="38">
        <v>2676.6</v>
      </c>
      <c r="E44" s="43">
        <v>2426</v>
      </c>
      <c r="F44" s="43">
        <v>3051.1675</v>
      </c>
      <c r="G44" s="43">
        <f t="shared" si="0"/>
        <v>125.76947650453421</v>
      </c>
      <c r="H44" s="43">
        <f t="shared" si="1"/>
        <v>625.1675</v>
      </c>
      <c r="I44" s="44">
        <f t="shared" si="2"/>
        <v>113.99415302996339</v>
      </c>
      <c r="J44" s="43">
        <f t="shared" si="6"/>
        <v>374.5675000000001</v>
      </c>
      <c r="K44" s="59"/>
      <c r="L44" s="46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s="23" customFormat="1" ht="78.75">
      <c r="A45" s="64">
        <v>18010200</v>
      </c>
      <c r="B45" s="65" t="s">
        <v>69</v>
      </c>
      <c r="C45" s="38">
        <v>1373.2</v>
      </c>
      <c r="D45" s="38">
        <v>1373.2</v>
      </c>
      <c r="E45" s="43">
        <v>1269</v>
      </c>
      <c r="F45" s="43">
        <v>2263.34153</v>
      </c>
      <c r="G45" s="43">
        <f t="shared" si="0"/>
        <v>178.35630654058315</v>
      </c>
      <c r="H45" s="43">
        <f t="shared" si="1"/>
        <v>994.3415300000001</v>
      </c>
      <c r="I45" s="44">
        <f t="shared" si="2"/>
        <v>164.8224242644917</v>
      </c>
      <c r="J45" s="43">
        <f t="shared" si="6"/>
        <v>890.1415300000001</v>
      </c>
      <c r="K45" s="59"/>
      <c r="L45" s="46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s="23" customFormat="1" ht="78.75">
      <c r="A46" s="64">
        <v>18010300</v>
      </c>
      <c r="B46" s="65" t="s">
        <v>70</v>
      </c>
      <c r="C46" s="38">
        <v>191.9</v>
      </c>
      <c r="D46" s="38">
        <v>191.9</v>
      </c>
      <c r="E46" s="43">
        <v>191</v>
      </c>
      <c r="F46" s="43">
        <v>520.03856</v>
      </c>
      <c r="G46" s="43">
        <f t="shared" si="0"/>
        <v>272.2714973821989</v>
      </c>
      <c r="H46" s="43">
        <f t="shared" si="1"/>
        <v>329.03855999999996</v>
      </c>
      <c r="I46" s="44">
        <f t="shared" si="2"/>
        <v>270.99455966649293</v>
      </c>
      <c r="J46" s="43">
        <f t="shared" si="6"/>
        <v>328.13856</v>
      </c>
      <c r="K46" s="59"/>
      <c r="L46" s="46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s="23" customFormat="1" ht="78.75">
      <c r="A47" s="64">
        <v>18010400</v>
      </c>
      <c r="B47" s="65" t="s">
        <v>71</v>
      </c>
      <c r="C47" s="38">
        <v>36683.6</v>
      </c>
      <c r="D47" s="38">
        <v>45137.3</v>
      </c>
      <c r="E47" s="43">
        <v>41153.7</v>
      </c>
      <c r="F47" s="43">
        <v>52429.7643</v>
      </c>
      <c r="G47" s="43">
        <f t="shared" si="0"/>
        <v>127.39987971919902</v>
      </c>
      <c r="H47" s="43">
        <f t="shared" si="1"/>
        <v>11276.064300000005</v>
      </c>
      <c r="I47" s="44">
        <f t="shared" si="2"/>
        <v>116.15618191606498</v>
      </c>
      <c r="J47" s="43">
        <f t="shared" si="6"/>
        <v>7292.4643</v>
      </c>
      <c r="K47" s="59"/>
      <c r="L47" s="46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s="23" customFormat="1" ht="31.5">
      <c r="A48" s="64">
        <v>18010500</v>
      </c>
      <c r="B48" s="65" t="s">
        <v>72</v>
      </c>
      <c r="C48" s="38">
        <v>340120</v>
      </c>
      <c r="D48" s="38">
        <v>340120</v>
      </c>
      <c r="E48" s="70">
        <v>306200</v>
      </c>
      <c r="F48" s="70">
        <v>257727.77413</v>
      </c>
      <c r="G48" s="43">
        <f t="shared" si="0"/>
        <v>84.16974987916394</v>
      </c>
      <c r="H48" s="43">
        <f t="shared" si="1"/>
        <v>-48472.225869999995</v>
      </c>
      <c r="I48" s="44">
        <f t="shared" si="2"/>
        <v>75.77554219981182</v>
      </c>
      <c r="J48" s="43">
        <f t="shared" si="6"/>
        <v>-82392.22587</v>
      </c>
      <c r="K48" s="59"/>
      <c r="L48" s="46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38" s="23" customFormat="1" ht="20.25">
      <c r="A49" s="64">
        <v>18010600</v>
      </c>
      <c r="B49" s="65" t="s">
        <v>73</v>
      </c>
      <c r="C49" s="38">
        <v>417760</v>
      </c>
      <c r="D49" s="38">
        <v>417760</v>
      </c>
      <c r="E49" s="70">
        <v>391900</v>
      </c>
      <c r="F49" s="70">
        <v>377599.24109</v>
      </c>
      <c r="G49" s="43">
        <f t="shared" si="0"/>
        <v>96.35091632814495</v>
      </c>
      <c r="H49" s="43">
        <f t="shared" si="1"/>
        <v>-14300.758909999975</v>
      </c>
      <c r="I49" s="44">
        <f t="shared" si="2"/>
        <v>90.38664330955574</v>
      </c>
      <c r="J49" s="43">
        <f t="shared" si="6"/>
        <v>-40160.758909999975</v>
      </c>
      <c r="K49" s="59"/>
      <c r="L49" s="46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1:38" s="23" customFormat="1" ht="20.25">
      <c r="A50" s="64">
        <v>18010700</v>
      </c>
      <c r="B50" s="65" t="s">
        <v>74</v>
      </c>
      <c r="C50" s="38">
        <v>14890</v>
      </c>
      <c r="D50" s="38">
        <v>14890</v>
      </c>
      <c r="E50" s="70">
        <v>13070</v>
      </c>
      <c r="F50" s="70">
        <v>10170.01376</v>
      </c>
      <c r="G50" s="43">
        <f t="shared" si="0"/>
        <v>77.81188798775823</v>
      </c>
      <c r="H50" s="43">
        <f t="shared" si="1"/>
        <v>-2899.98624</v>
      </c>
      <c r="I50" s="44">
        <f t="shared" si="2"/>
        <v>68.30096548018804</v>
      </c>
      <c r="J50" s="43">
        <f t="shared" si="6"/>
        <v>-4719.98624</v>
      </c>
      <c r="K50" s="59"/>
      <c r="L50" s="46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1:38" s="23" customFormat="1" ht="20.25">
      <c r="A51" s="64">
        <v>18010900</v>
      </c>
      <c r="B51" s="65" t="s">
        <v>75</v>
      </c>
      <c r="C51" s="38">
        <v>7510</v>
      </c>
      <c r="D51" s="38">
        <v>7510</v>
      </c>
      <c r="E51" s="70">
        <v>6865</v>
      </c>
      <c r="F51" s="70">
        <v>1976.58666</v>
      </c>
      <c r="G51" s="43">
        <f t="shared" si="0"/>
        <v>28.79223102694829</v>
      </c>
      <c r="H51" s="43">
        <f t="shared" si="1"/>
        <v>-4888.41334</v>
      </c>
      <c r="I51" s="44">
        <f t="shared" si="2"/>
        <v>26.319396271637814</v>
      </c>
      <c r="J51" s="43">
        <f t="shared" si="6"/>
        <v>-5533.41334</v>
      </c>
      <c r="K51" s="59"/>
      <c r="L51" s="46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1:38" s="23" customFormat="1" ht="31.5">
      <c r="A52" s="64" t="s">
        <v>76</v>
      </c>
      <c r="B52" s="65" t="s">
        <v>77</v>
      </c>
      <c r="C52" s="38">
        <v>4878.1</v>
      </c>
      <c r="D52" s="38">
        <v>4878.1</v>
      </c>
      <c r="E52" s="43">
        <v>4212</v>
      </c>
      <c r="F52" s="43">
        <v>3352.97386</v>
      </c>
      <c r="G52" s="43">
        <f t="shared" si="0"/>
        <v>79.605267331434</v>
      </c>
      <c r="H52" s="43">
        <f t="shared" si="1"/>
        <v>-859.0261399999999</v>
      </c>
      <c r="I52" s="44">
        <f t="shared" si="2"/>
        <v>68.7352424099547</v>
      </c>
      <c r="J52" s="43">
        <f t="shared" si="6"/>
        <v>-1525.1261400000003</v>
      </c>
      <c r="K52" s="59"/>
      <c r="L52" s="46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1:38" s="23" customFormat="1" ht="31.5">
      <c r="A53" s="64" t="s">
        <v>78</v>
      </c>
      <c r="B53" s="65" t="s">
        <v>79</v>
      </c>
      <c r="C53" s="38">
        <v>3082.8</v>
      </c>
      <c r="D53" s="38">
        <v>3082.8</v>
      </c>
      <c r="E53" s="43">
        <v>2981</v>
      </c>
      <c r="F53" s="43">
        <v>3080.61815</v>
      </c>
      <c r="G53" s="43">
        <f t="shared" si="0"/>
        <v>103.34176954042266</v>
      </c>
      <c r="H53" s="43">
        <f t="shared" si="1"/>
        <v>99.61814999999979</v>
      </c>
      <c r="I53" s="44">
        <f t="shared" si="2"/>
        <v>99.92922505514467</v>
      </c>
      <c r="J53" s="43">
        <f t="shared" si="6"/>
        <v>-2.181850000000395</v>
      </c>
      <c r="K53" s="59"/>
      <c r="L53" s="46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1:38" s="69" customFormat="1" ht="32.25">
      <c r="A54" s="51" t="s">
        <v>80</v>
      </c>
      <c r="B54" s="67" t="s">
        <v>81</v>
      </c>
      <c r="C54" s="38">
        <v>5011.6</v>
      </c>
      <c r="D54" s="38">
        <v>5011.6</v>
      </c>
      <c r="E54" s="60">
        <f>E55</f>
        <v>4402</v>
      </c>
      <c r="F54" s="60">
        <f>F55</f>
        <v>2545.54639</v>
      </c>
      <c r="G54" s="38">
        <f t="shared" si="0"/>
        <v>57.82704202635166</v>
      </c>
      <c r="H54" s="38">
        <f t="shared" si="1"/>
        <v>-1856.45361</v>
      </c>
      <c r="I54" s="39">
        <f t="shared" si="2"/>
        <v>50.79308783621996</v>
      </c>
      <c r="J54" s="38">
        <f t="shared" si="6"/>
        <v>-2466.0536100000004</v>
      </c>
      <c r="K54" s="54"/>
      <c r="L54" s="45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s="23" customFormat="1" ht="48">
      <c r="A55" s="41" t="s">
        <v>82</v>
      </c>
      <c r="B55" s="71" t="s">
        <v>83</v>
      </c>
      <c r="C55" s="38">
        <v>5011.6</v>
      </c>
      <c r="D55" s="38">
        <v>5011.6</v>
      </c>
      <c r="E55" s="43">
        <v>4402</v>
      </c>
      <c r="F55" s="43">
        <v>2545.54639</v>
      </c>
      <c r="G55" s="43">
        <f t="shared" si="0"/>
        <v>57.82704202635166</v>
      </c>
      <c r="H55" s="43">
        <f t="shared" si="1"/>
        <v>-1856.45361</v>
      </c>
      <c r="I55" s="44">
        <f t="shared" si="2"/>
        <v>50.79308783621996</v>
      </c>
      <c r="J55" s="43">
        <f t="shared" si="6"/>
        <v>-2466.0536100000004</v>
      </c>
      <c r="K55" s="59"/>
      <c r="L55" s="46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1:38" s="69" customFormat="1" ht="20.25">
      <c r="A56" s="51" t="s">
        <v>84</v>
      </c>
      <c r="B56" s="67" t="s">
        <v>85</v>
      </c>
      <c r="C56" s="38">
        <v>1527.2</v>
      </c>
      <c r="D56" s="60">
        <f>D57+D58</f>
        <v>1851.9</v>
      </c>
      <c r="E56" s="60">
        <f>E57+E58</f>
        <v>1614.7</v>
      </c>
      <c r="F56" s="60">
        <f>F57+F58</f>
        <v>1999.13307</v>
      </c>
      <c r="G56" s="38">
        <f t="shared" si="0"/>
        <v>123.80832786276088</v>
      </c>
      <c r="H56" s="38">
        <f t="shared" si="1"/>
        <v>384.43307000000004</v>
      </c>
      <c r="I56" s="39">
        <f t="shared" si="2"/>
        <v>107.95037907014418</v>
      </c>
      <c r="J56" s="38">
        <f t="shared" si="6"/>
        <v>147.23307</v>
      </c>
      <c r="K56" s="54"/>
      <c r="L56" s="45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23" customFormat="1" ht="32.25">
      <c r="A57" s="41" t="s">
        <v>86</v>
      </c>
      <c r="B57" s="71" t="s">
        <v>87</v>
      </c>
      <c r="C57" s="38">
        <v>1527.2</v>
      </c>
      <c r="D57" s="38">
        <v>1851.9</v>
      </c>
      <c r="E57" s="43">
        <v>1614.7</v>
      </c>
      <c r="F57" s="43">
        <v>1886.95083</v>
      </c>
      <c r="G57" s="43">
        <f t="shared" si="0"/>
        <v>116.8607685638199</v>
      </c>
      <c r="H57" s="43">
        <f t="shared" si="1"/>
        <v>272.25082999999995</v>
      </c>
      <c r="I57" s="44">
        <f t="shared" si="2"/>
        <v>101.89269560991414</v>
      </c>
      <c r="J57" s="43">
        <f t="shared" si="6"/>
        <v>35.050829999999905</v>
      </c>
      <c r="K57" s="59"/>
      <c r="L57" s="4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1:38" s="23" customFormat="1" ht="32.25">
      <c r="A58" s="41" t="s">
        <v>88</v>
      </c>
      <c r="B58" s="71" t="s">
        <v>89</v>
      </c>
      <c r="C58" s="38">
        <v>0</v>
      </c>
      <c r="D58" s="38">
        <v>0</v>
      </c>
      <c r="E58" s="43">
        <v>0</v>
      </c>
      <c r="F58" s="43">
        <v>112.18224</v>
      </c>
      <c r="G58" s="43">
        <v>0</v>
      </c>
      <c r="H58" s="43">
        <f t="shared" si="1"/>
        <v>112.18224</v>
      </c>
      <c r="I58" s="44">
        <v>0</v>
      </c>
      <c r="J58" s="43">
        <f t="shared" si="6"/>
        <v>112.18224</v>
      </c>
      <c r="K58" s="59"/>
      <c r="L58" s="4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1:38" s="23" customFormat="1" ht="32.25">
      <c r="A59" s="51" t="s">
        <v>90</v>
      </c>
      <c r="B59" s="67" t="s">
        <v>91</v>
      </c>
      <c r="C59" s="60">
        <v>0</v>
      </c>
      <c r="D59" s="60">
        <v>0</v>
      </c>
      <c r="E59" s="60">
        <v>0</v>
      </c>
      <c r="F59" s="60">
        <f>F60+F61+F62+F63+F64+F65+F66</f>
        <v>-94.14757</v>
      </c>
      <c r="G59" s="38">
        <v>0</v>
      </c>
      <c r="H59" s="38">
        <f t="shared" si="1"/>
        <v>-94.14757</v>
      </c>
      <c r="I59" s="39">
        <v>0</v>
      </c>
      <c r="J59" s="38">
        <f t="shared" si="6"/>
        <v>-94.14757</v>
      </c>
      <c r="K59" s="59"/>
      <c r="L59" s="4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1:38" s="23" customFormat="1" ht="63.75">
      <c r="A60" s="72">
        <v>18040100</v>
      </c>
      <c r="B60" s="71" t="s">
        <v>92</v>
      </c>
      <c r="C60" s="60">
        <v>0</v>
      </c>
      <c r="D60" s="60">
        <v>0</v>
      </c>
      <c r="E60" s="43">
        <v>0</v>
      </c>
      <c r="F60" s="43">
        <v>-8.29486</v>
      </c>
      <c r="G60" s="43">
        <v>0</v>
      </c>
      <c r="H60" s="43">
        <f t="shared" si="1"/>
        <v>-8.29486</v>
      </c>
      <c r="I60" s="44">
        <v>0</v>
      </c>
      <c r="J60" s="43">
        <f t="shared" si="6"/>
        <v>-8.29486</v>
      </c>
      <c r="K60" s="59"/>
      <c r="L60" s="46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38" s="23" customFormat="1" ht="79.5">
      <c r="A61" s="72">
        <v>18040200</v>
      </c>
      <c r="B61" s="71" t="s">
        <v>93</v>
      </c>
      <c r="C61" s="43">
        <v>0</v>
      </c>
      <c r="D61" s="43">
        <v>0</v>
      </c>
      <c r="E61" s="43">
        <v>0</v>
      </c>
      <c r="F61" s="43">
        <v>-57.46652</v>
      </c>
      <c r="G61" s="43">
        <v>0</v>
      </c>
      <c r="H61" s="43">
        <f t="shared" si="1"/>
        <v>-57.46652</v>
      </c>
      <c r="I61" s="44">
        <v>0</v>
      </c>
      <c r="J61" s="43">
        <f t="shared" si="6"/>
        <v>-57.46652</v>
      </c>
      <c r="K61" s="59"/>
      <c r="L61" s="46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1:38" s="23" customFormat="1" ht="63.75">
      <c r="A62" s="72">
        <v>18040500</v>
      </c>
      <c r="B62" s="71" t="s">
        <v>94</v>
      </c>
      <c r="C62" s="43">
        <v>0</v>
      </c>
      <c r="D62" s="43">
        <v>0</v>
      </c>
      <c r="E62" s="43">
        <v>0</v>
      </c>
      <c r="F62" s="43">
        <v>-1.95639</v>
      </c>
      <c r="G62" s="43">
        <v>0</v>
      </c>
      <c r="H62" s="43">
        <f t="shared" si="1"/>
        <v>-1.95639</v>
      </c>
      <c r="I62" s="44">
        <v>0</v>
      </c>
      <c r="J62" s="43">
        <f t="shared" si="6"/>
        <v>-1.95639</v>
      </c>
      <c r="K62" s="59"/>
      <c r="L62" s="46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</row>
    <row r="63" spans="1:38" s="23" customFormat="1" ht="58.5" customHeight="1">
      <c r="A63" s="72">
        <v>18040600</v>
      </c>
      <c r="B63" s="71" t="s">
        <v>95</v>
      </c>
      <c r="C63" s="43">
        <v>0</v>
      </c>
      <c r="D63" s="43">
        <v>0</v>
      </c>
      <c r="E63" s="43">
        <v>0</v>
      </c>
      <c r="F63" s="43">
        <v>-16.84812</v>
      </c>
      <c r="G63" s="43">
        <v>0</v>
      </c>
      <c r="H63" s="43">
        <f t="shared" si="1"/>
        <v>-16.84812</v>
      </c>
      <c r="I63" s="44">
        <v>0</v>
      </c>
      <c r="J63" s="43">
        <f t="shared" si="6"/>
        <v>-16.84812</v>
      </c>
      <c r="K63" s="59"/>
      <c r="L63" s="46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</row>
    <row r="64" spans="1:38" s="23" customFormat="1" ht="63.75">
      <c r="A64" s="72">
        <v>18040700</v>
      </c>
      <c r="B64" s="71" t="s">
        <v>96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f t="shared" si="1"/>
        <v>0</v>
      </c>
      <c r="I64" s="44">
        <v>0</v>
      </c>
      <c r="J64" s="43">
        <f t="shared" si="6"/>
        <v>0</v>
      </c>
      <c r="K64" s="59"/>
      <c r="L64" s="46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23" customFormat="1" ht="66" customHeight="1">
      <c r="A65" s="72">
        <v>18040800</v>
      </c>
      <c r="B65" s="71" t="s">
        <v>97</v>
      </c>
      <c r="C65" s="43">
        <v>0</v>
      </c>
      <c r="D65" s="43">
        <v>0</v>
      </c>
      <c r="E65" s="43">
        <v>0</v>
      </c>
      <c r="F65" s="43">
        <v>-2.87075</v>
      </c>
      <c r="G65" s="43">
        <v>0</v>
      </c>
      <c r="H65" s="43">
        <f t="shared" si="1"/>
        <v>-2.87075</v>
      </c>
      <c r="I65" s="44">
        <v>0</v>
      </c>
      <c r="J65" s="43">
        <f t="shared" si="6"/>
        <v>-2.87075</v>
      </c>
      <c r="K65" s="59"/>
      <c r="L65" s="46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s="23" customFormat="1" ht="63.75">
      <c r="A66" s="72">
        <v>18041400</v>
      </c>
      <c r="B66" s="71" t="s">
        <v>98</v>
      </c>
      <c r="C66" s="43">
        <v>0</v>
      </c>
      <c r="D66" s="43">
        <v>0</v>
      </c>
      <c r="E66" s="43">
        <v>0</v>
      </c>
      <c r="F66" s="43">
        <v>-6.71093</v>
      </c>
      <c r="G66" s="43">
        <v>0</v>
      </c>
      <c r="H66" s="43">
        <f t="shared" si="1"/>
        <v>-6.71093</v>
      </c>
      <c r="I66" s="44">
        <v>0</v>
      </c>
      <c r="J66" s="43">
        <f t="shared" si="6"/>
        <v>-6.71093</v>
      </c>
      <c r="K66" s="59"/>
      <c r="L66" s="46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s="69" customFormat="1" ht="20.25">
      <c r="A67" s="51" t="s">
        <v>99</v>
      </c>
      <c r="B67" s="67" t="s">
        <v>100</v>
      </c>
      <c r="C67" s="38">
        <v>327896.2</v>
      </c>
      <c r="D67" s="60">
        <f>D70+D71</f>
        <v>363474</v>
      </c>
      <c r="E67" s="60">
        <f>E70+E71</f>
        <v>326377.8</v>
      </c>
      <c r="F67" s="60">
        <f>F70+F71+F68+F69</f>
        <v>380424.0046</v>
      </c>
      <c r="G67" s="38">
        <f t="shared" si="0"/>
        <v>116.55939975084088</v>
      </c>
      <c r="H67" s="38">
        <f t="shared" si="1"/>
        <v>54046.2046</v>
      </c>
      <c r="I67" s="39">
        <f t="shared" si="2"/>
        <v>104.66333344338246</v>
      </c>
      <c r="J67" s="38">
        <f t="shared" si="6"/>
        <v>16950.004599999986</v>
      </c>
      <c r="K67" s="54"/>
      <c r="L67" s="45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s="69" customFormat="1" ht="32.25">
      <c r="A68" s="41" t="s">
        <v>101</v>
      </c>
      <c r="B68" s="71" t="s">
        <v>102</v>
      </c>
      <c r="C68" s="43">
        <v>0</v>
      </c>
      <c r="D68" s="43">
        <v>0</v>
      </c>
      <c r="E68" s="73">
        <v>0</v>
      </c>
      <c r="F68" s="73">
        <v>0.87133</v>
      </c>
      <c r="G68" s="43">
        <v>0</v>
      </c>
      <c r="H68" s="43">
        <f t="shared" si="1"/>
        <v>0.87133</v>
      </c>
      <c r="I68" s="44">
        <v>0</v>
      </c>
      <c r="J68" s="43">
        <f t="shared" si="6"/>
        <v>0.87133</v>
      </c>
      <c r="K68" s="54"/>
      <c r="L68" s="4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s="69" customFormat="1" ht="32.25">
      <c r="A69" s="41" t="s">
        <v>103</v>
      </c>
      <c r="B69" s="71" t="s">
        <v>104</v>
      </c>
      <c r="C69" s="43">
        <v>0</v>
      </c>
      <c r="D69" s="43">
        <v>0</v>
      </c>
      <c r="E69" s="73">
        <v>0</v>
      </c>
      <c r="F69" s="73">
        <v>0.03855</v>
      </c>
      <c r="G69" s="43">
        <v>0</v>
      </c>
      <c r="H69" s="43">
        <f t="shared" si="1"/>
        <v>0.03855</v>
      </c>
      <c r="I69" s="44">
        <v>0</v>
      </c>
      <c r="J69" s="43">
        <f t="shared" si="6"/>
        <v>0.03855</v>
      </c>
      <c r="K69" s="54"/>
      <c r="L69" s="45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s="23" customFormat="1" ht="20.25">
      <c r="A70" s="41" t="s">
        <v>105</v>
      </c>
      <c r="B70" s="71" t="s">
        <v>106</v>
      </c>
      <c r="C70" s="38">
        <v>107000</v>
      </c>
      <c r="D70" s="38">
        <v>105603</v>
      </c>
      <c r="E70" s="43">
        <v>94803</v>
      </c>
      <c r="F70" s="43">
        <v>96722.39583</v>
      </c>
      <c r="G70" s="43">
        <f t="shared" si="0"/>
        <v>102.0246150754723</v>
      </c>
      <c r="H70" s="43">
        <f t="shared" si="1"/>
        <v>1919.395829999994</v>
      </c>
      <c r="I70" s="44">
        <f t="shared" si="2"/>
        <v>91.59057586432203</v>
      </c>
      <c r="J70" s="43">
        <f t="shared" si="6"/>
        <v>-8880.604170000006</v>
      </c>
      <c r="K70" s="59"/>
      <c r="L70" s="4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</row>
    <row r="71" spans="1:38" s="23" customFormat="1" ht="20.25">
      <c r="A71" s="41" t="s">
        <v>107</v>
      </c>
      <c r="B71" s="71" t="s">
        <v>108</v>
      </c>
      <c r="C71" s="38">
        <v>220896.2</v>
      </c>
      <c r="D71" s="38">
        <v>257871</v>
      </c>
      <c r="E71" s="43">
        <v>231574.8</v>
      </c>
      <c r="F71" s="43">
        <v>283700.69889</v>
      </c>
      <c r="G71" s="43">
        <f t="shared" si="0"/>
        <v>122.50931400566903</v>
      </c>
      <c r="H71" s="43">
        <f t="shared" si="1"/>
        <v>52125.89889000001</v>
      </c>
      <c r="I71" s="44">
        <f t="shared" si="2"/>
        <v>110.01651945740312</v>
      </c>
      <c r="J71" s="43">
        <f t="shared" si="6"/>
        <v>25829.69889</v>
      </c>
      <c r="K71" s="59"/>
      <c r="L71" s="46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38" s="40" customFormat="1" ht="20.25">
      <c r="A72" s="29">
        <v>20000000</v>
      </c>
      <c r="B72" s="30" t="s">
        <v>109</v>
      </c>
      <c r="C72" s="32">
        <v>35937.7</v>
      </c>
      <c r="D72" s="32">
        <f>D73+D82+D102</f>
        <v>39067</v>
      </c>
      <c r="E72" s="32">
        <f>E73+E82+E102</f>
        <v>35378.7</v>
      </c>
      <c r="F72" s="32">
        <f>F73+F82+F102</f>
        <v>35662.717039999996</v>
      </c>
      <c r="G72" s="32">
        <f t="shared" si="0"/>
        <v>100.80279105789643</v>
      </c>
      <c r="H72" s="32">
        <f t="shared" si="1"/>
        <v>284.0170399999988</v>
      </c>
      <c r="I72" s="33">
        <f t="shared" si="2"/>
        <v>91.28603947065297</v>
      </c>
      <c r="J72" s="32">
        <f t="shared" si="6"/>
        <v>-3404.282960000004</v>
      </c>
      <c r="K72" s="63"/>
      <c r="L72" s="35" t="e">
        <f>#REF!-K72</f>
        <v>#REF!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1:38" s="40" customFormat="1" ht="38.25" customHeight="1">
      <c r="A73" s="36">
        <v>21000000</v>
      </c>
      <c r="B73" s="74" t="s">
        <v>110</v>
      </c>
      <c r="C73" s="38">
        <v>472.3</v>
      </c>
      <c r="D73" s="75">
        <f>D74+D77</f>
        <v>1779.5</v>
      </c>
      <c r="E73" s="75">
        <f>E74+E77</f>
        <v>1738.1</v>
      </c>
      <c r="F73" s="75">
        <f>F74+F77</f>
        <v>1667.93336</v>
      </c>
      <c r="G73" s="38">
        <f t="shared" si="0"/>
        <v>95.96302629307866</v>
      </c>
      <c r="H73" s="38">
        <f t="shared" si="1"/>
        <v>-70.16663999999992</v>
      </c>
      <c r="I73" s="39">
        <f t="shared" si="2"/>
        <v>93.73045012644002</v>
      </c>
      <c r="J73" s="38">
        <f t="shared" si="6"/>
        <v>-111.56664</v>
      </c>
      <c r="K73" s="63"/>
      <c r="L73" s="3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1:38" s="40" customFormat="1" ht="94.5">
      <c r="A74" s="36" t="s">
        <v>111</v>
      </c>
      <c r="B74" s="74" t="s">
        <v>112</v>
      </c>
      <c r="C74" s="38">
        <v>0</v>
      </c>
      <c r="D74" s="75">
        <v>1005.2</v>
      </c>
      <c r="E74" s="75">
        <f>E75+E76</f>
        <v>1005.2</v>
      </c>
      <c r="F74" s="75">
        <f>F75+F76</f>
        <v>1005.2012400000001</v>
      </c>
      <c r="G74" s="38">
        <f t="shared" si="0"/>
        <v>100.00012335853563</v>
      </c>
      <c r="H74" s="38">
        <f t="shared" si="1"/>
        <v>0.0012400000000525324</v>
      </c>
      <c r="I74" s="39">
        <f t="shared" si="2"/>
        <v>100.00012335853563</v>
      </c>
      <c r="J74" s="38">
        <f t="shared" si="6"/>
        <v>0.0012400000000525324</v>
      </c>
      <c r="K74" s="63"/>
      <c r="L74" s="3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</row>
    <row r="75" spans="1:38" s="40" customFormat="1" ht="78.75">
      <c r="A75" s="41" t="s">
        <v>113</v>
      </c>
      <c r="B75" s="76" t="s">
        <v>114</v>
      </c>
      <c r="C75" s="43">
        <v>0</v>
      </c>
      <c r="D75" s="38">
        <v>1005.2</v>
      </c>
      <c r="E75" s="70">
        <v>1005.2</v>
      </c>
      <c r="F75" s="70">
        <v>982.00124</v>
      </c>
      <c r="G75" s="38">
        <f t="shared" si="0"/>
        <v>97.69212495025866</v>
      </c>
      <c r="H75" s="43">
        <f t="shared" si="1"/>
        <v>-23.198759999999993</v>
      </c>
      <c r="I75" s="44">
        <f t="shared" si="2"/>
        <v>97.69212495025866</v>
      </c>
      <c r="J75" s="43">
        <f t="shared" si="6"/>
        <v>-23.198759999999993</v>
      </c>
      <c r="K75" s="63"/>
      <c r="L75" s="3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</row>
    <row r="76" spans="1:38" s="40" customFormat="1" ht="78.75">
      <c r="A76" s="41" t="s">
        <v>115</v>
      </c>
      <c r="B76" s="76" t="s">
        <v>116</v>
      </c>
      <c r="C76" s="43">
        <v>0</v>
      </c>
      <c r="D76" s="43">
        <v>0</v>
      </c>
      <c r="E76" s="70">
        <v>0</v>
      </c>
      <c r="F76" s="70">
        <v>23.2</v>
      </c>
      <c r="G76" s="43">
        <v>0</v>
      </c>
      <c r="H76" s="43">
        <f t="shared" si="1"/>
        <v>23.2</v>
      </c>
      <c r="I76" s="44">
        <v>0</v>
      </c>
      <c r="J76" s="43">
        <f t="shared" si="6"/>
        <v>23.2</v>
      </c>
      <c r="K76" s="63"/>
      <c r="L76" s="3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</row>
    <row r="77" spans="1:38" s="47" customFormat="1" ht="20.25">
      <c r="A77" s="51">
        <v>21080000</v>
      </c>
      <c r="B77" s="77" t="s">
        <v>117</v>
      </c>
      <c r="C77" s="38">
        <v>472.3</v>
      </c>
      <c r="D77" s="78">
        <f>D79+D80+D81+D78</f>
        <v>774.3</v>
      </c>
      <c r="E77" s="78">
        <f>E79+E80+E81+E78</f>
        <v>732.9</v>
      </c>
      <c r="F77" s="78">
        <f>F79+F80+F81+F78</f>
        <v>662.73212</v>
      </c>
      <c r="G77" s="38">
        <f t="shared" si="0"/>
        <v>90.42599536089509</v>
      </c>
      <c r="H77" s="38">
        <f t="shared" si="1"/>
        <v>-70.16787999999997</v>
      </c>
      <c r="I77" s="39">
        <f aca="true" t="shared" si="8" ref="I77:I110">F77/D77*100</f>
        <v>85.59113005295106</v>
      </c>
      <c r="J77" s="38">
        <f t="shared" si="6"/>
        <v>-111.56787999999995</v>
      </c>
      <c r="K77" s="79" t="e">
        <f>#REF!+K79+K80</f>
        <v>#REF!</v>
      </c>
      <c r="L77" s="79" t="e">
        <f>#REF!+L79+L80</f>
        <v>#REF!</v>
      </c>
      <c r="M77" s="79" t="e">
        <f>#REF!+M79+M80</f>
        <v>#REF!</v>
      </c>
      <c r="N77" s="79" t="e">
        <f>#REF!+N79+N80</f>
        <v>#REF!</v>
      </c>
      <c r="O77" s="79" t="e">
        <f>#REF!+O79+O80</f>
        <v>#REF!</v>
      </c>
      <c r="P77" s="79" t="e">
        <f>#REF!+P79+P80</f>
        <v>#REF!</v>
      </c>
      <c r="Q77" s="79" t="e">
        <f>#REF!+Q79+Q80</f>
        <v>#REF!</v>
      </c>
      <c r="R77" s="79" t="e">
        <f>#REF!+R79+R80</f>
        <v>#REF!</v>
      </c>
      <c r="S77" s="79" t="e">
        <f>#REF!+S79+S80</f>
        <v>#REF!</v>
      </c>
      <c r="T77" s="79" t="e">
        <f>#REF!+T79+T80</f>
        <v>#REF!</v>
      </c>
      <c r="U77" s="79" t="e">
        <f>#REF!+U79+U80</f>
        <v>#REF!</v>
      </c>
      <c r="V77" s="79" t="e">
        <f>#REF!+V79+V80</f>
        <v>#REF!</v>
      </c>
      <c r="W77" s="79" t="e">
        <f>#REF!+W79+W80</f>
        <v>#REF!</v>
      </c>
      <c r="X77" s="79" t="e">
        <f>#REF!+X79+X80</f>
        <v>#REF!</v>
      </c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s="47" customFormat="1" ht="20.25">
      <c r="A78" s="41" t="s">
        <v>118</v>
      </c>
      <c r="B78" s="76" t="s">
        <v>117</v>
      </c>
      <c r="C78" s="43">
        <v>0</v>
      </c>
      <c r="D78" s="43">
        <v>0</v>
      </c>
      <c r="E78" s="80">
        <v>0</v>
      </c>
      <c r="F78" s="70">
        <v>18.41933</v>
      </c>
      <c r="G78" s="43">
        <v>0</v>
      </c>
      <c r="H78" s="43">
        <f t="shared" si="1"/>
        <v>18.41933</v>
      </c>
      <c r="I78" s="44">
        <v>0</v>
      </c>
      <c r="J78" s="43">
        <f t="shared" si="6"/>
        <v>18.41933</v>
      </c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s="40" customFormat="1" ht="114.75" customHeight="1">
      <c r="A79" s="41" t="s">
        <v>119</v>
      </c>
      <c r="B79" s="76" t="s">
        <v>120</v>
      </c>
      <c r="C79" s="38">
        <v>6.9</v>
      </c>
      <c r="D79" s="38">
        <v>6.9</v>
      </c>
      <c r="E79" s="43">
        <v>3.9</v>
      </c>
      <c r="F79" s="43">
        <v>4.72498</v>
      </c>
      <c r="G79" s="43">
        <v>0</v>
      </c>
      <c r="H79" s="43">
        <f t="shared" si="1"/>
        <v>0.8249800000000005</v>
      </c>
      <c r="I79" s="44">
        <f t="shared" si="8"/>
        <v>68.47797101449275</v>
      </c>
      <c r="J79" s="43">
        <f t="shared" si="6"/>
        <v>-2.17502</v>
      </c>
      <c r="K79" s="63"/>
      <c r="L79" s="46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s="40" customFormat="1" ht="31.5">
      <c r="A80" s="41" t="s">
        <v>121</v>
      </c>
      <c r="B80" s="76" t="s">
        <v>122</v>
      </c>
      <c r="C80" s="38">
        <v>465.4</v>
      </c>
      <c r="D80" s="38">
        <v>465.4</v>
      </c>
      <c r="E80" s="43">
        <v>427</v>
      </c>
      <c r="F80" s="43">
        <v>418.59111</v>
      </c>
      <c r="G80" s="43">
        <f aca="true" t="shared" si="9" ref="G80:G110">F80/E80*100</f>
        <v>98.03070491803278</v>
      </c>
      <c r="H80" s="43">
        <f aca="true" t="shared" si="10" ref="H80:H110">F80-E80</f>
        <v>-8.408889999999985</v>
      </c>
      <c r="I80" s="44">
        <f t="shared" si="8"/>
        <v>89.94222389342502</v>
      </c>
      <c r="J80" s="43">
        <f t="shared" si="6"/>
        <v>-46.80888999999996</v>
      </c>
      <c r="K80" s="82"/>
      <c r="L80" s="83"/>
      <c r="M80" s="82"/>
      <c r="N80" s="82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</row>
    <row r="81" spans="1:38" s="40" customFormat="1" ht="78.75">
      <c r="A81" s="41" t="s">
        <v>123</v>
      </c>
      <c r="B81" s="76" t="s">
        <v>124</v>
      </c>
      <c r="C81" s="38">
        <v>0</v>
      </c>
      <c r="D81" s="38">
        <v>302</v>
      </c>
      <c r="E81" s="43">
        <v>302</v>
      </c>
      <c r="F81" s="43">
        <v>220.9967</v>
      </c>
      <c r="G81" s="43">
        <v>0</v>
      </c>
      <c r="H81" s="43">
        <f t="shared" si="10"/>
        <v>-81.0033</v>
      </c>
      <c r="I81" s="44">
        <f t="shared" si="8"/>
        <v>73.17771523178807</v>
      </c>
      <c r="J81" s="43">
        <f t="shared" si="6"/>
        <v>-81.0033</v>
      </c>
      <c r="K81" s="82"/>
      <c r="L81" s="83"/>
      <c r="M81" s="82"/>
      <c r="N81" s="8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</row>
    <row r="82" spans="1:38" s="40" customFormat="1" ht="45" customHeight="1">
      <c r="A82" s="36">
        <v>22000000</v>
      </c>
      <c r="B82" s="74" t="s">
        <v>125</v>
      </c>
      <c r="C82" s="38">
        <v>35188.8</v>
      </c>
      <c r="D82" s="75">
        <f>D83+D95+D97</f>
        <v>36532.2</v>
      </c>
      <c r="E82" s="75">
        <f>E83+E95+E97</f>
        <v>32918.9</v>
      </c>
      <c r="F82" s="75">
        <f>F83+F95+F97</f>
        <v>33212.034909999995</v>
      </c>
      <c r="G82" s="38">
        <f t="shared" si="9"/>
        <v>100.89047601833596</v>
      </c>
      <c r="H82" s="38">
        <f t="shared" si="10"/>
        <v>293.1349099999934</v>
      </c>
      <c r="I82" s="39">
        <f t="shared" si="8"/>
        <v>90.91167493334646</v>
      </c>
      <c r="J82" s="38">
        <f t="shared" si="6"/>
        <v>-3320.1650900000022</v>
      </c>
      <c r="K82" s="82"/>
      <c r="L82" s="84"/>
      <c r="M82" s="82"/>
      <c r="N82" s="82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</row>
    <row r="83" spans="1:38" s="47" customFormat="1" ht="30" customHeight="1">
      <c r="A83" s="51" t="s">
        <v>126</v>
      </c>
      <c r="B83" s="85" t="s">
        <v>127</v>
      </c>
      <c r="C83" s="38">
        <v>30803.7</v>
      </c>
      <c r="D83" s="78">
        <f>D85+D88+D89+D90+D91+D92+D93+D94</f>
        <v>33393.2</v>
      </c>
      <c r="E83" s="78">
        <f>E85+E88+E89+E90+E91+E92+E93+E94</f>
        <v>29862.8</v>
      </c>
      <c r="F83" s="78">
        <f>F85+F88+F89+F90+F91+F92+F93+F94+F86+F87+F84</f>
        <v>30651.695599999995</v>
      </c>
      <c r="G83" s="38">
        <f t="shared" si="9"/>
        <v>102.6417335280014</v>
      </c>
      <c r="H83" s="38">
        <f t="shared" si="10"/>
        <v>788.8955999999962</v>
      </c>
      <c r="I83" s="39">
        <f t="shared" si="8"/>
        <v>91.7902315441467</v>
      </c>
      <c r="J83" s="38">
        <f t="shared" si="6"/>
        <v>-2741.5044000000016</v>
      </c>
      <c r="K83" s="54"/>
      <c r="L83" s="45" t="e">
        <f>#REF!-K83</f>
        <v>#REF!</v>
      </c>
      <c r="M83" s="54">
        <v>3963800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s="47" customFormat="1" ht="30" customHeight="1">
      <c r="A84" s="41" t="s">
        <v>128</v>
      </c>
      <c r="B84" s="76" t="s">
        <v>129</v>
      </c>
      <c r="C84" s="38">
        <v>0</v>
      </c>
      <c r="D84" s="38">
        <v>0</v>
      </c>
      <c r="E84" s="80">
        <v>0</v>
      </c>
      <c r="F84" s="86">
        <v>2.0208</v>
      </c>
      <c r="G84" s="43">
        <v>0</v>
      </c>
      <c r="H84" s="43">
        <f t="shared" si="10"/>
        <v>2.0208</v>
      </c>
      <c r="I84" s="44">
        <v>0</v>
      </c>
      <c r="J84" s="43">
        <f t="shared" si="6"/>
        <v>2.0208</v>
      </c>
      <c r="K84" s="54"/>
      <c r="L84" s="45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s="23" customFormat="1" ht="46.5" customHeight="1">
      <c r="A85" s="41" t="s">
        <v>130</v>
      </c>
      <c r="B85" s="76" t="s">
        <v>131</v>
      </c>
      <c r="C85" s="38">
        <v>773.4</v>
      </c>
      <c r="D85" s="38">
        <v>773.4</v>
      </c>
      <c r="E85" s="43">
        <v>698.4</v>
      </c>
      <c r="F85" s="43">
        <v>1002.2382</v>
      </c>
      <c r="G85" s="43">
        <f t="shared" si="9"/>
        <v>143.5048969072165</v>
      </c>
      <c r="H85" s="43">
        <f t="shared" si="10"/>
        <v>303.83820000000003</v>
      </c>
      <c r="I85" s="44">
        <f t="shared" si="8"/>
        <v>129.58859581070598</v>
      </c>
      <c r="J85" s="43">
        <f t="shared" si="6"/>
        <v>228.83820000000003</v>
      </c>
      <c r="K85" s="59">
        <v>248112</v>
      </c>
      <c r="L85" s="46" t="e">
        <f>#REF!-K85</f>
        <v>#REF!</v>
      </c>
      <c r="M85" s="59" t="e">
        <f>'[1]#ССЫЛКА'!P46*'[1]#ССЫЛКА'!$R$44/100</f>
        <v>#REF!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1:38" s="23" customFormat="1" ht="47.25">
      <c r="A86" s="41" t="s">
        <v>132</v>
      </c>
      <c r="B86" s="76" t="s">
        <v>133</v>
      </c>
      <c r="C86" s="38">
        <v>0</v>
      </c>
      <c r="D86" s="38">
        <v>0</v>
      </c>
      <c r="E86" s="43">
        <v>0</v>
      </c>
      <c r="F86" s="43">
        <v>4.68</v>
      </c>
      <c r="G86" s="43">
        <v>0</v>
      </c>
      <c r="H86" s="43">
        <f t="shared" si="10"/>
        <v>4.68</v>
      </c>
      <c r="I86" s="44">
        <v>0</v>
      </c>
      <c r="J86" s="43">
        <f t="shared" si="6"/>
        <v>4.68</v>
      </c>
      <c r="K86" s="59"/>
      <c r="L86" s="46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</row>
    <row r="87" spans="1:38" s="23" customFormat="1" ht="47.25">
      <c r="A87" s="41" t="s">
        <v>134</v>
      </c>
      <c r="B87" s="76" t="s">
        <v>135</v>
      </c>
      <c r="C87" s="38">
        <v>0</v>
      </c>
      <c r="D87" s="38">
        <v>0</v>
      </c>
      <c r="E87" s="43">
        <v>0</v>
      </c>
      <c r="F87" s="43">
        <v>6.26008</v>
      </c>
      <c r="G87" s="43">
        <v>0</v>
      </c>
      <c r="H87" s="43">
        <f t="shared" si="10"/>
        <v>6.26008</v>
      </c>
      <c r="I87" s="44">
        <v>0</v>
      </c>
      <c r="J87" s="43">
        <f t="shared" si="6"/>
        <v>6.26008</v>
      </c>
      <c r="K87" s="59"/>
      <c r="L87" s="46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</row>
    <row r="88" spans="1:38" s="23" customFormat="1" ht="66.75" customHeight="1">
      <c r="A88" s="41" t="s">
        <v>136</v>
      </c>
      <c r="B88" s="42" t="s">
        <v>137</v>
      </c>
      <c r="C88" s="38">
        <v>14.1</v>
      </c>
      <c r="D88" s="38">
        <v>14.1</v>
      </c>
      <c r="E88" s="43">
        <v>12.4</v>
      </c>
      <c r="F88" s="43">
        <v>127.47</v>
      </c>
      <c r="G88" s="43">
        <v>0</v>
      </c>
      <c r="H88" s="43">
        <f t="shared" si="10"/>
        <v>115.07</v>
      </c>
      <c r="I88" s="44">
        <f t="shared" si="8"/>
        <v>904.0425531914893</v>
      </c>
      <c r="J88" s="43">
        <f t="shared" si="6"/>
        <v>113.37</v>
      </c>
      <c r="K88" s="59">
        <v>190382</v>
      </c>
      <c r="L88" s="46" t="e">
        <f>#REF!-K88</f>
        <v>#REF!</v>
      </c>
      <c r="M88" s="59" t="e">
        <f>#REF!*#REF!/100</f>
        <v>#REF!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</row>
    <row r="89" spans="1:38" s="23" customFormat="1" ht="47.25">
      <c r="A89" s="41" t="s">
        <v>138</v>
      </c>
      <c r="B89" s="42" t="s">
        <v>139</v>
      </c>
      <c r="C89" s="38">
        <v>3386.9</v>
      </c>
      <c r="D89" s="38">
        <v>3386.9</v>
      </c>
      <c r="E89" s="43">
        <v>2800</v>
      </c>
      <c r="F89" s="43">
        <v>3509.34</v>
      </c>
      <c r="G89" s="43">
        <v>0</v>
      </c>
      <c r="H89" s="43">
        <f t="shared" si="10"/>
        <v>709.3400000000001</v>
      </c>
      <c r="I89" s="44">
        <f t="shared" si="8"/>
        <v>103.61510525849597</v>
      </c>
      <c r="J89" s="43">
        <f t="shared" si="6"/>
        <v>122.44000000000005</v>
      </c>
      <c r="K89" s="59">
        <v>2011792</v>
      </c>
      <c r="L89" s="46" t="e">
        <f>#REF!-K89</f>
        <v>#REF!</v>
      </c>
      <c r="M89" s="59" t="e">
        <f>#REF!*#REF!/100</f>
        <v>#REF!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</row>
    <row r="90" spans="1:38" s="23" customFormat="1" ht="54" customHeight="1">
      <c r="A90" s="41" t="s">
        <v>140</v>
      </c>
      <c r="B90" s="42" t="s">
        <v>141</v>
      </c>
      <c r="C90" s="38">
        <v>11082.4</v>
      </c>
      <c r="D90" s="38">
        <v>11082.4</v>
      </c>
      <c r="E90" s="43">
        <v>9785</v>
      </c>
      <c r="F90" s="43">
        <v>9785.945</v>
      </c>
      <c r="G90" s="43">
        <f t="shared" si="9"/>
        <v>100.00965763924374</v>
      </c>
      <c r="H90" s="43">
        <f t="shared" si="10"/>
        <v>0.944999999999709</v>
      </c>
      <c r="I90" s="44">
        <f t="shared" si="8"/>
        <v>88.3016765321591</v>
      </c>
      <c r="J90" s="43">
        <f t="shared" si="6"/>
        <v>-1296.455</v>
      </c>
      <c r="K90" s="59">
        <v>7694400</v>
      </c>
      <c r="L90" s="46" t="e">
        <f>#REF!-K90</f>
        <v>#REF!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</row>
    <row r="91" spans="1:38" s="23" customFormat="1" ht="48">
      <c r="A91" s="41" t="s">
        <v>142</v>
      </c>
      <c r="B91" s="71" t="s">
        <v>143</v>
      </c>
      <c r="C91" s="38">
        <v>1385.2</v>
      </c>
      <c r="D91" s="38">
        <v>1385.2</v>
      </c>
      <c r="E91" s="43">
        <v>1195</v>
      </c>
      <c r="F91" s="43">
        <v>1348.76448</v>
      </c>
      <c r="G91" s="43">
        <f t="shared" si="9"/>
        <v>112.86732050209206</v>
      </c>
      <c r="H91" s="43">
        <f t="shared" si="10"/>
        <v>153.76448000000005</v>
      </c>
      <c r="I91" s="44">
        <f t="shared" si="8"/>
        <v>97.36965636731158</v>
      </c>
      <c r="J91" s="43">
        <f t="shared" si="6"/>
        <v>-36.43552</v>
      </c>
      <c r="K91" s="59"/>
      <c r="L91" s="46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</row>
    <row r="92" spans="1:38" s="23" customFormat="1" ht="32.25">
      <c r="A92" s="41" t="s">
        <v>144</v>
      </c>
      <c r="B92" s="71" t="s">
        <v>127</v>
      </c>
      <c r="C92" s="38">
        <v>12929.5</v>
      </c>
      <c r="D92" s="38">
        <v>15519</v>
      </c>
      <c r="E92" s="43">
        <v>14206.5</v>
      </c>
      <c r="F92" s="43">
        <f>4660.63498+9811.96123</f>
        <v>14472.59621</v>
      </c>
      <c r="G92" s="43">
        <f t="shared" si="9"/>
        <v>101.87305958540105</v>
      </c>
      <c r="H92" s="43">
        <f t="shared" si="10"/>
        <v>266.0962099999997</v>
      </c>
      <c r="I92" s="44">
        <f t="shared" si="8"/>
        <v>93.25727308460597</v>
      </c>
      <c r="J92" s="43">
        <f t="shared" si="6"/>
        <v>-1046.4037900000003</v>
      </c>
      <c r="K92" s="59"/>
      <c r="L92" s="46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</row>
    <row r="93" spans="1:38" s="23" customFormat="1" ht="51" customHeight="1">
      <c r="A93" s="41" t="s">
        <v>145</v>
      </c>
      <c r="B93" s="71" t="s">
        <v>146</v>
      </c>
      <c r="C93" s="38">
        <v>1086.1</v>
      </c>
      <c r="D93" s="38">
        <v>1086.1</v>
      </c>
      <c r="E93" s="43">
        <v>1028</v>
      </c>
      <c r="F93" s="43">
        <v>349.74483</v>
      </c>
      <c r="G93" s="43">
        <f t="shared" si="9"/>
        <v>34.02187062256809</v>
      </c>
      <c r="H93" s="43">
        <f t="shared" si="10"/>
        <v>-678.25517</v>
      </c>
      <c r="I93" s="44">
        <f t="shared" si="8"/>
        <v>32.20189945677194</v>
      </c>
      <c r="J93" s="43">
        <f t="shared" si="6"/>
        <v>-736.3551699999999</v>
      </c>
      <c r="K93" s="59"/>
      <c r="L93" s="46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</row>
    <row r="94" spans="1:38" s="23" customFormat="1" ht="65.25" customHeight="1">
      <c r="A94" s="41" t="s">
        <v>147</v>
      </c>
      <c r="B94" s="71" t="s">
        <v>148</v>
      </c>
      <c r="C94" s="38">
        <v>146.1</v>
      </c>
      <c r="D94" s="38">
        <v>146.1</v>
      </c>
      <c r="E94" s="43">
        <v>137.5</v>
      </c>
      <c r="F94" s="43">
        <v>42.636</v>
      </c>
      <c r="G94" s="43">
        <f t="shared" si="9"/>
        <v>31.008000000000003</v>
      </c>
      <c r="H94" s="43">
        <f t="shared" si="10"/>
        <v>-94.864</v>
      </c>
      <c r="I94" s="44">
        <f t="shared" si="8"/>
        <v>29.182751540041068</v>
      </c>
      <c r="J94" s="43">
        <f t="shared" si="6"/>
        <v>-103.464</v>
      </c>
      <c r="K94" s="59"/>
      <c r="L94" s="46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</row>
    <row r="95" spans="1:38" s="47" customFormat="1" ht="64.5" customHeight="1">
      <c r="A95" s="51">
        <v>22080000</v>
      </c>
      <c r="B95" s="87" t="s">
        <v>149</v>
      </c>
      <c r="C95" s="38">
        <v>1879.2</v>
      </c>
      <c r="D95" s="56">
        <f>D96</f>
        <v>1393.7</v>
      </c>
      <c r="E95" s="56">
        <f>E96</f>
        <v>1393.7</v>
      </c>
      <c r="F95" s="56">
        <f>F96</f>
        <v>1032.56141</v>
      </c>
      <c r="G95" s="38">
        <f t="shared" si="9"/>
        <v>74.08778144507426</v>
      </c>
      <c r="H95" s="38">
        <f t="shared" si="10"/>
        <v>-361.13859</v>
      </c>
      <c r="I95" s="39">
        <f t="shared" si="8"/>
        <v>74.08778144507426</v>
      </c>
      <c r="J95" s="38">
        <f t="shared" si="6"/>
        <v>-361.13859</v>
      </c>
      <c r="K95" s="54"/>
      <c r="L95" s="45" t="e">
        <f>#REF!-K95</f>
        <v>#REF!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</row>
    <row r="96" spans="1:38" s="23" customFormat="1" ht="63">
      <c r="A96" s="41">
        <v>22080400</v>
      </c>
      <c r="B96" s="88" t="s">
        <v>150</v>
      </c>
      <c r="C96" s="38">
        <v>1879.2</v>
      </c>
      <c r="D96" s="38">
        <v>1393.7</v>
      </c>
      <c r="E96" s="43">
        <v>1393.7</v>
      </c>
      <c r="F96" s="43">
        <f>419.99673+612.56468</f>
        <v>1032.56141</v>
      </c>
      <c r="G96" s="43">
        <f t="shared" si="9"/>
        <v>74.08778144507426</v>
      </c>
      <c r="H96" s="43">
        <f t="shared" si="10"/>
        <v>-361.13859</v>
      </c>
      <c r="I96" s="44">
        <f t="shared" si="8"/>
        <v>74.08778144507426</v>
      </c>
      <c r="J96" s="43">
        <f t="shared" si="6"/>
        <v>-361.13859</v>
      </c>
      <c r="K96" s="59">
        <v>13543200</v>
      </c>
      <c r="L96" s="46" t="e">
        <f>#REF!-K96</f>
        <v>#REF!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</row>
    <row r="97" spans="1:38" s="69" customFormat="1" ht="20.25">
      <c r="A97" s="51">
        <v>22090000</v>
      </c>
      <c r="B97" s="52" t="s">
        <v>151</v>
      </c>
      <c r="C97" s="38">
        <v>2505.9</v>
      </c>
      <c r="D97" s="56">
        <f>D98+D101+D99+D100</f>
        <v>1745.3</v>
      </c>
      <c r="E97" s="56">
        <f>E98+E101+E99+E100</f>
        <v>1662.4</v>
      </c>
      <c r="F97" s="56">
        <f>F98+F101+F99+F100</f>
        <v>1527.7778999999998</v>
      </c>
      <c r="G97" s="38">
        <f t="shared" si="9"/>
        <v>91.90194297401347</v>
      </c>
      <c r="H97" s="38">
        <f t="shared" si="10"/>
        <v>-134.62210000000027</v>
      </c>
      <c r="I97" s="39">
        <f t="shared" si="8"/>
        <v>87.53669283217785</v>
      </c>
      <c r="J97" s="38">
        <f aca="true" t="shared" si="11" ref="J97:J110">F97-D97</f>
        <v>-217.52210000000014</v>
      </c>
      <c r="K97" s="54"/>
      <c r="L97" s="45" t="e">
        <f>#REF!-K97</f>
        <v>#REF!</v>
      </c>
      <c r="M97" s="54">
        <v>3845500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</row>
    <row r="98" spans="1:38" s="23" customFormat="1" ht="78.75">
      <c r="A98" s="41">
        <v>22090100</v>
      </c>
      <c r="B98" s="42" t="s">
        <v>152</v>
      </c>
      <c r="C98" s="38">
        <v>420</v>
      </c>
      <c r="D98" s="38">
        <v>420</v>
      </c>
      <c r="E98" s="43">
        <v>404.9</v>
      </c>
      <c r="F98" s="43">
        <v>1465.6172</v>
      </c>
      <c r="G98" s="43">
        <f t="shared" si="9"/>
        <v>361.97016547295624</v>
      </c>
      <c r="H98" s="43">
        <f t="shared" si="10"/>
        <v>1060.7172</v>
      </c>
      <c r="I98" s="44">
        <f t="shared" si="8"/>
        <v>348.95647619047617</v>
      </c>
      <c r="J98" s="43">
        <f t="shared" si="11"/>
        <v>1045.6172</v>
      </c>
      <c r="K98" s="59">
        <v>3749362</v>
      </c>
      <c r="L98" s="46" t="e">
        <f>#REF!-K98</f>
        <v>#REF!</v>
      </c>
      <c r="M98" s="59" t="e">
        <f>#REF!*#REF!/100-1</f>
        <v>#REF!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</row>
    <row r="99" spans="1:38" s="23" customFormat="1" ht="31.5">
      <c r="A99" s="41" t="s">
        <v>153</v>
      </c>
      <c r="B99" s="42" t="s">
        <v>154</v>
      </c>
      <c r="C99" s="38">
        <v>325</v>
      </c>
      <c r="D99" s="38">
        <v>325</v>
      </c>
      <c r="E99" s="43">
        <v>313.5</v>
      </c>
      <c r="F99" s="43">
        <v>-23.4737</v>
      </c>
      <c r="G99" s="43">
        <f t="shared" si="9"/>
        <v>-7.48762360446571</v>
      </c>
      <c r="H99" s="43">
        <f t="shared" si="10"/>
        <v>-336.9737</v>
      </c>
      <c r="I99" s="44">
        <f t="shared" si="8"/>
        <v>-7.222676923076923</v>
      </c>
      <c r="J99" s="43">
        <f t="shared" si="11"/>
        <v>-348.4737</v>
      </c>
      <c r="K99" s="59"/>
      <c r="L99" s="46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</row>
    <row r="100" spans="1:38" s="23" customFormat="1" ht="47.25">
      <c r="A100" s="41" t="s">
        <v>155</v>
      </c>
      <c r="B100" s="42" t="s">
        <v>156</v>
      </c>
      <c r="C100" s="38">
        <v>0</v>
      </c>
      <c r="D100" s="38">
        <v>0</v>
      </c>
      <c r="E100" s="43">
        <v>0</v>
      </c>
      <c r="F100" s="43">
        <v>0</v>
      </c>
      <c r="G100" s="43">
        <v>0</v>
      </c>
      <c r="H100" s="43">
        <f t="shared" si="10"/>
        <v>0</v>
      </c>
      <c r="I100" s="44">
        <v>0</v>
      </c>
      <c r="J100" s="43">
        <f t="shared" si="11"/>
        <v>0</v>
      </c>
      <c r="K100" s="59"/>
      <c r="L100" s="46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</row>
    <row r="101" spans="1:38" s="23" customFormat="1" ht="63">
      <c r="A101" s="89" t="s">
        <v>157</v>
      </c>
      <c r="B101" s="76" t="s">
        <v>158</v>
      </c>
      <c r="C101" s="38">
        <v>1760.9</v>
      </c>
      <c r="D101" s="38">
        <v>1000.3</v>
      </c>
      <c r="E101" s="43">
        <v>944</v>
      </c>
      <c r="F101" s="43">
        <v>85.6344</v>
      </c>
      <c r="G101" s="43">
        <f t="shared" si="9"/>
        <v>9.071440677966102</v>
      </c>
      <c r="H101" s="43">
        <f t="shared" si="10"/>
        <v>-858.3656</v>
      </c>
      <c r="I101" s="44">
        <f t="shared" si="8"/>
        <v>8.560871738478456</v>
      </c>
      <c r="J101" s="43">
        <f t="shared" si="11"/>
        <v>-914.6655999999999</v>
      </c>
      <c r="K101" s="59">
        <v>96138</v>
      </c>
      <c r="L101" s="46" t="e">
        <f>#REF!-K101</f>
        <v>#REF!</v>
      </c>
      <c r="M101" s="59" t="e">
        <f>#REF!*#REF!/100</f>
        <v>#REF!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</row>
    <row r="102" spans="1:38" s="17" customFormat="1" ht="30" customHeight="1">
      <c r="A102" s="36">
        <v>24000000</v>
      </c>
      <c r="B102" s="37" t="s">
        <v>159</v>
      </c>
      <c r="C102" s="38">
        <v>276.6</v>
      </c>
      <c r="D102" s="48">
        <f aca="true" t="shared" si="12" ref="D102:X102">D103+D104</f>
        <v>755.3</v>
      </c>
      <c r="E102" s="48">
        <f t="shared" si="12"/>
        <v>721.7</v>
      </c>
      <c r="F102" s="48">
        <f t="shared" si="12"/>
        <v>782.74877</v>
      </c>
      <c r="G102" s="38">
        <f t="shared" si="9"/>
        <v>108.45902313980878</v>
      </c>
      <c r="H102" s="38">
        <f t="shared" si="10"/>
        <v>61.04876999999999</v>
      </c>
      <c r="I102" s="39">
        <f t="shared" si="8"/>
        <v>103.6341546405402</v>
      </c>
      <c r="J102" s="38">
        <f t="shared" si="11"/>
        <v>27.44877000000008</v>
      </c>
      <c r="K102" s="49">
        <f t="shared" si="12"/>
        <v>3000</v>
      </c>
      <c r="L102" s="49" t="e">
        <f t="shared" si="12"/>
        <v>#REF!</v>
      </c>
      <c r="M102" s="49">
        <f t="shared" si="12"/>
        <v>0</v>
      </c>
      <c r="N102" s="49">
        <f t="shared" si="12"/>
        <v>0</v>
      </c>
      <c r="O102" s="49">
        <f t="shared" si="12"/>
        <v>0</v>
      </c>
      <c r="P102" s="49">
        <f t="shared" si="12"/>
        <v>0</v>
      </c>
      <c r="Q102" s="49">
        <f t="shared" si="12"/>
        <v>0</v>
      </c>
      <c r="R102" s="49">
        <f t="shared" si="12"/>
        <v>0</v>
      </c>
      <c r="S102" s="49">
        <f t="shared" si="12"/>
        <v>0</v>
      </c>
      <c r="T102" s="49">
        <f t="shared" si="12"/>
        <v>0</v>
      </c>
      <c r="U102" s="49">
        <f t="shared" si="12"/>
        <v>0</v>
      </c>
      <c r="V102" s="49">
        <f t="shared" si="12"/>
        <v>0</v>
      </c>
      <c r="W102" s="49">
        <f t="shared" si="12"/>
        <v>0</v>
      </c>
      <c r="X102" s="49">
        <f t="shared" si="12"/>
        <v>0</v>
      </c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47" customFormat="1" ht="75" customHeight="1">
      <c r="A103" s="51">
        <v>24030000</v>
      </c>
      <c r="B103" s="52" t="s">
        <v>160</v>
      </c>
      <c r="C103" s="38">
        <v>12</v>
      </c>
      <c r="D103" s="38">
        <v>12</v>
      </c>
      <c r="E103" s="73">
        <v>8</v>
      </c>
      <c r="F103" s="73">
        <v>0.23017</v>
      </c>
      <c r="G103" s="38">
        <v>0</v>
      </c>
      <c r="H103" s="38">
        <f t="shared" si="10"/>
        <v>-7.76983</v>
      </c>
      <c r="I103" s="39">
        <f t="shared" si="8"/>
        <v>1.9180833333333334</v>
      </c>
      <c r="J103" s="38">
        <f t="shared" si="11"/>
        <v>-11.76983</v>
      </c>
      <c r="K103" s="54">
        <v>3000</v>
      </c>
      <c r="L103" s="45" t="e">
        <f>#REF!-K103</f>
        <v>#REF!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</row>
    <row r="104" spans="1:38" s="47" customFormat="1" ht="20.25">
      <c r="A104" s="51">
        <v>24060000</v>
      </c>
      <c r="B104" s="52" t="s">
        <v>117</v>
      </c>
      <c r="C104" s="38">
        <v>264.6</v>
      </c>
      <c r="D104" s="56">
        <f>D105</f>
        <v>743.3</v>
      </c>
      <c r="E104" s="56">
        <f>E105</f>
        <v>713.7</v>
      </c>
      <c r="F104" s="56">
        <f>F105</f>
        <v>782.5186</v>
      </c>
      <c r="G104" s="38">
        <f t="shared" si="9"/>
        <v>109.64251085890429</v>
      </c>
      <c r="H104" s="38">
        <f t="shared" si="10"/>
        <v>68.81859999999995</v>
      </c>
      <c r="I104" s="39">
        <f t="shared" si="8"/>
        <v>105.27628144759855</v>
      </c>
      <c r="J104" s="38">
        <f t="shared" si="11"/>
        <v>39.21860000000004</v>
      </c>
      <c r="K104" s="54"/>
      <c r="L104" s="45" t="e">
        <f>#REF!-K104</f>
        <v>#REF!</v>
      </c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</row>
    <row r="105" spans="1:38" s="23" customFormat="1" ht="20.25">
      <c r="A105" s="41" t="s">
        <v>161</v>
      </c>
      <c r="B105" s="42" t="s">
        <v>117</v>
      </c>
      <c r="C105" s="38">
        <v>264.6</v>
      </c>
      <c r="D105" s="38">
        <v>743.3</v>
      </c>
      <c r="E105" s="43">
        <v>713.7</v>
      </c>
      <c r="F105" s="43">
        <v>782.5186</v>
      </c>
      <c r="G105" s="43">
        <f t="shared" si="9"/>
        <v>109.64251085890429</v>
      </c>
      <c r="H105" s="43">
        <f t="shared" si="10"/>
        <v>68.81859999999995</v>
      </c>
      <c r="I105" s="44">
        <f t="shared" si="8"/>
        <v>105.27628144759855</v>
      </c>
      <c r="J105" s="43">
        <f t="shared" si="11"/>
        <v>39.21860000000004</v>
      </c>
      <c r="K105" s="59">
        <v>16935800</v>
      </c>
      <c r="L105" s="46" t="e">
        <f>#REF!-K105</f>
        <v>#REF!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s="17" customFormat="1" ht="20.25">
      <c r="A106" s="29" t="s">
        <v>162</v>
      </c>
      <c r="B106" s="30" t="s">
        <v>163</v>
      </c>
      <c r="C106" s="32">
        <v>187.7</v>
      </c>
      <c r="D106" s="32">
        <f>D107</f>
        <v>187.7</v>
      </c>
      <c r="E106" s="32">
        <f>E107</f>
        <v>110</v>
      </c>
      <c r="F106" s="32">
        <f>F107+F109</f>
        <v>25.73669</v>
      </c>
      <c r="G106" s="32">
        <f t="shared" si="9"/>
        <v>23.39699090909091</v>
      </c>
      <c r="H106" s="32">
        <f t="shared" si="10"/>
        <v>-84.26331</v>
      </c>
      <c r="I106" s="33">
        <f t="shared" si="8"/>
        <v>13.71160895045285</v>
      </c>
      <c r="J106" s="32">
        <f t="shared" si="11"/>
        <v>-161.96330999999998</v>
      </c>
      <c r="K106" s="63"/>
      <c r="L106" s="35" t="e">
        <f>#REF!-K106</f>
        <v>#REF!</v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17" customFormat="1" ht="31.5">
      <c r="A107" s="36" t="s">
        <v>164</v>
      </c>
      <c r="B107" s="37" t="s">
        <v>165</v>
      </c>
      <c r="C107" s="38">
        <f>C108</f>
        <v>187.7</v>
      </c>
      <c r="D107" s="38">
        <f>D108</f>
        <v>187.7</v>
      </c>
      <c r="E107" s="38">
        <f>E108</f>
        <v>110</v>
      </c>
      <c r="F107" s="38">
        <f>F108</f>
        <v>16.51993</v>
      </c>
      <c r="G107" s="38">
        <f t="shared" si="9"/>
        <v>15.01811818181818</v>
      </c>
      <c r="H107" s="38">
        <f t="shared" si="10"/>
        <v>-93.48007</v>
      </c>
      <c r="I107" s="39">
        <f t="shared" si="8"/>
        <v>8.801241342567927</v>
      </c>
      <c r="J107" s="38">
        <f t="shared" si="11"/>
        <v>-171.18007</v>
      </c>
      <c r="K107" s="63"/>
      <c r="L107" s="35" t="e">
        <f>#REF!-K107</f>
        <v>#REF!</v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23" customFormat="1" ht="109.5" customHeight="1">
      <c r="A108" s="41" t="s">
        <v>166</v>
      </c>
      <c r="B108" s="42" t="s">
        <v>167</v>
      </c>
      <c r="C108" s="38">
        <v>187.7</v>
      </c>
      <c r="D108" s="38">
        <v>187.7</v>
      </c>
      <c r="E108" s="43">
        <v>110</v>
      </c>
      <c r="F108" s="43">
        <v>16.51993</v>
      </c>
      <c r="G108" s="43">
        <f t="shared" si="9"/>
        <v>15.01811818181818</v>
      </c>
      <c r="H108" s="43">
        <f t="shared" si="10"/>
        <v>-93.48007</v>
      </c>
      <c r="I108" s="44">
        <f t="shared" si="8"/>
        <v>8.801241342567927</v>
      </c>
      <c r="J108" s="43">
        <f t="shared" si="11"/>
        <v>-171.18007</v>
      </c>
      <c r="K108" s="59"/>
      <c r="L108" s="46" t="e">
        <f>#REF!-K108</f>
        <v>#REF!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s="23" customFormat="1" ht="51" customHeight="1">
      <c r="A109" s="91" t="s">
        <v>168</v>
      </c>
      <c r="B109" s="65" t="s">
        <v>169</v>
      </c>
      <c r="C109" s="38">
        <v>0</v>
      </c>
      <c r="D109" s="38">
        <v>0</v>
      </c>
      <c r="E109" s="38">
        <v>0</v>
      </c>
      <c r="F109" s="38">
        <v>9.21676</v>
      </c>
      <c r="G109" s="38">
        <v>0</v>
      </c>
      <c r="H109" s="38">
        <f>F109-E109</f>
        <v>9.21676</v>
      </c>
      <c r="I109" s="39">
        <v>0</v>
      </c>
      <c r="J109" s="38">
        <f t="shared" si="11"/>
        <v>9.21676</v>
      </c>
      <c r="K109" s="59"/>
      <c r="L109" s="46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s="17" customFormat="1" ht="31.5" customHeight="1">
      <c r="A110" s="92">
        <v>900101</v>
      </c>
      <c r="B110" s="93" t="s">
        <v>170</v>
      </c>
      <c r="C110" s="94">
        <v>3152384.4</v>
      </c>
      <c r="D110" s="94">
        <f>D10+D72+D106</f>
        <v>3231295.6</v>
      </c>
      <c r="E110" s="94">
        <f>E10+E72+E106</f>
        <v>2902101.2</v>
      </c>
      <c r="F110" s="94">
        <f>F10+F72+F106</f>
        <v>2794756.4119299995</v>
      </c>
      <c r="G110" s="94">
        <f t="shared" si="9"/>
        <v>96.30113560236974</v>
      </c>
      <c r="H110" s="94">
        <f t="shared" si="10"/>
        <v>-107344.78807000071</v>
      </c>
      <c r="I110" s="95">
        <f t="shared" si="8"/>
        <v>86.49027380627138</v>
      </c>
      <c r="J110" s="94">
        <f t="shared" si="11"/>
        <v>-436539.1880700006</v>
      </c>
      <c r="K110" s="63"/>
      <c r="L110" s="35" t="e">
        <f>#REF!-K110</f>
        <v>#REF!</v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</row>
    <row r="111" spans="1:38" ht="15.75">
      <c r="A111" s="96"/>
      <c r="B111" s="97"/>
      <c r="C111" s="97"/>
      <c r="D111" s="97"/>
      <c r="E111" s="98"/>
      <c r="F111" s="99"/>
      <c r="G111" s="99"/>
      <c r="H111" s="99"/>
      <c r="I111" s="99"/>
      <c r="J111" s="9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5.75">
      <c r="A112" s="96"/>
      <c r="B112" s="97"/>
      <c r="C112" s="97"/>
      <c r="D112" s="97"/>
      <c r="E112" s="98"/>
      <c r="F112" s="100"/>
      <c r="G112" s="100"/>
      <c r="H112" s="100"/>
      <c r="I112" s="100"/>
      <c r="J112" s="100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5.75">
      <c r="A113" s="96"/>
      <c r="B113" s="97"/>
      <c r="C113" s="97"/>
      <c r="D113" s="97"/>
      <c r="E113" s="98"/>
      <c r="F113" s="100"/>
      <c r="G113" s="100"/>
      <c r="H113" s="100"/>
      <c r="I113" s="100"/>
      <c r="J113" s="100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2:38" ht="15.75">
      <c r="B114" s="7"/>
      <c r="C114" s="7"/>
      <c r="D114" s="7"/>
      <c r="E114" s="7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5.75">
      <c r="A115" s="96"/>
      <c r="B115" s="97"/>
      <c r="C115" s="97"/>
      <c r="D115" s="97"/>
      <c r="E115" s="99"/>
      <c r="F115" s="99"/>
      <c r="G115" s="99"/>
      <c r="H115" s="99"/>
      <c r="I115" s="99"/>
      <c r="J115" s="99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5.75">
      <c r="A116" s="96"/>
      <c r="B116" s="97"/>
      <c r="C116" s="97"/>
      <c r="D116" s="97"/>
      <c r="E116" s="98"/>
      <c r="F116" s="100"/>
      <c r="G116" s="100"/>
      <c r="H116" s="100"/>
      <c r="I116" s="100"/>
      <c r="J116" s="100"/>
      <c r="K116" s="100">
        <f aca="true" t="shared" si="13" ref="K116:R116">K114+K115</f>
        <v>0</v>
      </c>
      <c r="L116" s="100">
        <f t="shared" si="13"/>
        <v>0</v>
      </c>
      <c r="M116" s="100">
        <f t="shared" si="13"/>
        <v>0</v>
      </c>
      <c r="N116" s="100">
        <f t="shared" si="13"/>
        <v>0</v>
      </c>
      <c r="O116" s="100">
        <f t="shared" si="13"/>
        <v>0</v>
      </c>
      <c r="P116" s="100">
        <f t="shared" si="13"/>
        <v>0</v>
      </c>
      <c r="Q116" s="100">
        <f t="shared" si="13"/>
        <v>0</v>
      </c>
      <c r="R116" s="100">
        <f t="shared" si="13"/>
        <v>0</v>
      </c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5.75">
      <c r="A117" s="96"/>
      <c r="B117" s="97"/>
      <c r="C117" s="97"/>
      <c r="D117" s="97"/>
      <c r="E117" s="98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59"/>
      <c r="AG117" s="59"/>
      <c r="AH117" s="59"/>
      <c r="AI117" s="59"/>
      <c r="AJ117" s="59"/>
      <c r="AK117" s="59"/>
      <c r="AL117" s="59"/>
    </row>
    <row r="118" spans="1:38" ht="15.75">
      <c r="A118" s="96"/>
      <c r="B118" s="97"/>
      <c r="C118" s="97"/>
      <c r="D118" s="97"/>
      <c r="E118" s="98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5.75">
      <c r="A119" s="96"/>
      <c r="B119" s="97"/>
      <c r="C119" s="97"/>
      <c r="D119" s="97"/>
      <c r="E119" s="98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5.75">
      <c r="A120" s="96"/>
      <c r="B120" s="97"/>
      <c r="C120" s="97"/>
      <c r="D120" s="97"/>
      <c r="E120" s="98"/>
      <c r="F120" s="100"/>
      <c r="G120" s="100"/>
      <c r="H120" s="100"/>
      <c r="I120" s="100"/>
      <c r="J120" s="100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5.75">
      <c r="A121" s="96"/>
      <c r="B121" s="97"/>
      <c r="C121" s="97"/>
      <c r="D121" s="97"/>
      <c r="E121" s="98"/>
      <c r="F121" s="100"/>
      <c r="G121" s="100"/>
      <c r="H121" s="100"/>
      <c r="I121" s="100"/>
      <c r="J121" s="100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5.75">
      <c r="A122" s="96"/>
      <c r="B122" s="97"/>
      <c r="C122" s="97"/>
      <c r="D122" s="97"/>
      <c r="E122" s="98"/>
      <c r="F122" s="100"/>
      <c r="G122" s="100"/>
      <c r="H122" s="100"/>
      <c r="I122" s="100"/>
      <c r="J122" s="100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5.75">
      <c r="A123" s="96"/>
      <c r="B123" s="97"/>
      <c r="C123" s="97"/>
      <c r="D123" s="97"/>
      <c r="E123" s="98"/>
      <c r="F123" s="100"/>
      <c r="G123" s="100"/>
      <c r="H123" s="100"/>
      <c r="I123" s="100"/>
      <c r="J123" s="100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5.75">
      <c r="A124" s="96"/>
      <c r="B124" s="97"/>
      <c r="C124" s="97"/>
      <c r="D124" s="97"/>
      <c r="E124" s="98"/>
      <c r="F124" s="100"/>
      <c r="G124" s="100"/>
      <c r="H124" s="100"/>
      <c r="I124" s="100"/>
      <c r="J124" s="100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5.75">
      <c r="A125" s="96"/>
      <c r="B125" s="97"/>
      <c r="C125" s="97"/>
      <c r="D125" s="97"/>
      <c r="E125" s="98"/>
      <c r="F125" s="100"/>
      <c r="G125" s="100"/>
      <c r="H125" s="100"/>
      <c r="I125" s="100"/>
      <c r="J125" s="100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5.75">
      <c r="A126" s="96"/>
      <c r="B126" s="97"/>
      <c r="C126" s="97"/>
      <c r="D126" s="97"/>
      <c r="E126" s="98"/>
      <c r="F126" s="100"/>
      <c r="G126" s="100"/>
      <c r="H126" s="100"/>
      <c r="I126" s="100"/>
      <c r="J126" s="100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5.75">
      <c r="A127" s="96"/>
      <c r="B127" s="97"/>
      <c r="C127" s="97"/>
      <c r="D127" s="97"/>
      <c r="E127" s="98"/>
      <c r="F127" s="100"/>
      <c r="G127" s="100"/>
      <c r="H127" s="100"/>
      <c r="I127" s="100"/>
      <c r="J127" s="100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5.75">
      <c r="A128" s="96"/>
      <c r="B128" s="97"/>
      <c r="C128" s="97"/>
      <c r="D128" s="97"/>
      <c r="E128" s="98"/>
      <c r="F128" s="100"/>
      <c r="G128" s="100"/>
      <c r="H128" s="100"/>
      <c r="I128" s="100"/>
      <c r="J128" s="100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5.75">
      <c r="A129" s="96"/>
      <c r="B129" s="97"/>
      <c r="C129" s="97"/>
      <c r="D129" s="97"/>
      <c r="E129" s="98"/>
      <c r="F129" s="100"/>
      <c r="G129" s="100"/>
      <c r="H129" s="100"/>
      <c r="I129" s="100"/>
      <c r="J129" s="100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5.75">
      <c r="A130" s="96"/>
      <c r="B130" s="97"/>
      <c r="C130" s="97"/>
      <c r="D130" s="97"/>
      <c r="E130" s="98"/>
      <c r="F130" s="100"/>
      <c r="G130" s="100"/>
      <c r="H130" s="100"/>
      <c r="I130" s="100"/>
      <c r="J130" s="100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5.75">
      <c r="A131" s="96"/>
      <c r="B131" s="97"/>
      <c r="C131" s="97"/>
      <c r="D131" s="97"/>
      <c r="E131" s="98"/>
      <c r="F131" s="100"/>
      <c r="G131" s="100"/>
      <c r="H131" s="100"/>
      <c r="I131" s="100"/>
      <c r="J131" s="100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5.75">
      <c r="A132" s="96"/>
      <c r="B132" s="97"/>
      <c r="C132" s="97"/>
      <c r="D132" s="97"/>
      <c r="E132" s="98"/>
      <c r="F132" s="100"/>
      <c r="G132" s="100"/>
      <c r="H132" s="100"/>
      <c r="I132" s="100"/>
      <c r="J132" s="100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5.75">
      <c r="A133" s="96"/>
      <c r="B133" s="97"/>
      <c r="C133" s="97"/>
      <c r="D133" s="97"/>
      <c r="E133" s="98"/>
      <c r="F133" s="100"/>
      <c r="G133" s="100"/>
      <c r="H133" s="100"/>
      <c r="I133" s="100"/>
      <c r="J133" s="100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5.75">
      <c r="A134" s="96"/>
      <c r="B134" s="97"/>
      <c r="C134" s="97"/>
      <c r="D134" s="97"/>
      <c r="E134" s="98"/>
      <c r="F134" s="100"/>
      <c r="G134" s="100"/>
      <c r="H134" s="100"/>
      <c r="I134" s="100"/>
      <c r="J134" s="100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5.75">
      <c r="A135" s="96"/>
      <c r="B135" s="97"/>
      <c r="C135" s="97"/>
      <c r="D135" s="97"/>
      <c r="E135" s="98"/>
      <c r="F135" s="100"/>
      <c r="G135" s="100"/>
      <c r="H135" s="100"/>
      <c r="I135" s="100"/>
      <c r="J135" s="100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5.75">
      <c r="A136" s="96"/>
      <c r="B136" s="97"/>
      <c r="C136" s="97"/>
      <c r="D136" s="97"/>
      <c r="E136" s="98"/>
      <c r="F136" s="100"/>
      <c r="G136" s="100"/>
      <c r="H136" s="100"/>
      <c r="I136" s="100"/>
      <c r="J136" s="100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5.75">
      <c r="A137" s="96"/>
      <c r="B137" s="97"/>
      <c r="C137" s="97"/>
      <c r="D137" s="97"/>
      <c r="E137" s="98"/>
      <c r="F137" s="100"/>
      <c r="G137" s="100"/>
      <c r="H137" s="100"/>
      <c r="I137" s="100"/>
      <c r="J137" s="100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5.75">
      <c r="A138" s="96"/>
      <c r="B138" s="97"/>
      <c r="C138" s="97"/>
      <c r="D138" s="97"/>
      <c r="E138" s="98"/>
      <c r="F138" s="100"/>
      <c r="G138" s="100"/>
      <c r="H138" s="100"/>
      <c r="I138" s="100"/>
      <c r="J138" s="100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5.75">
      <c r="A139" s="96"/>
      <c r="B139" s="97"/>
      <c r="C139" s="97"/>
      <c r="D139" s="97"/>
      <c r="E139" s="98"/>
      <c r="F139" s="100"/>
      <c r="G139" s="100"/>
      <c r="H139" s="100"/>
      <c r="I139" s="100"/>
      <c r="J139" s="100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5.75">
      <c r="A140" s="96"/>
      <c r="B140" s="97"/>
      <c r="C140" s="97"/>
      <c r="D140" s="97"/>
      <c r="E140" s="98"/>
      <c r="F140" s="100"/>
      <c r="G140" s="100"/>
      <c r="H140" s="100"/>
      <c r="I140" s="100"/>
      <c r="J140" s="100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5.75">
      <c r="A141" s="96"/>
      <c r="B141" s="97"/>
      <c r="C141" s="97"/>
      <c r="D141" s="97"/>
      <c r="E141" s="98"/>
      <c r="F141" s="100"/>
      <c r="G141" s="100"/>
      <c r="H141" s="100"/>
      <c r="I141" s="100"/>
      <c r="J141" s="100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5.75">
      <c r="A142" s="96"/>
      <c r="B142" s="97"/>
      <c r="C142" s="97"/>
      <c r="D142" s="97"/>
      <c r="E142" s="98"/>
      <c r="F142" s="100"/>
      <c r="G142" s="100"/>
      <c r="H142" s="100"/>
      <c r="I142" s="100"/>
      <c r="J142" s="100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5.75">
      <c r="A143" s="96"/>
      <c r="B143" s="97"/>
      <c r="C143" s="97"/>
      <c r="D143" s="97"/>
      <c r="E143" s="98"/>
      <c r="F143" s="100"/>
      <c r="G143" s="100"/>
      <c r="H143" s="100"/>
      <c r="I143" s="100"/>
      <c r="J143" s="100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5.75">
      <c r="A144" s="96"/>
      <c r="B144" s="97"/>
      <c r="C144" s="97"/>
      <c r="D144" s="97"/>
      <c r="E144" s="98"/>
      <c r="F144" s="100"/>
      <c r="G144" s="100"/>
      <c r="H144" s="100"/>
      <c r="I144" s="100"/>
      <c r="J144" s="100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5.75">
      <c r="A145" s="96"/>
      <c r="B145" s="97"/>
      <c r="C145" s="97"/>
      <c r="D145" s="97"/>
      <c r="E145" s="98"/>
      <c r="F145" s="100"/>
      <c r="G145" s="100"/>
      <c r="H145" s="100"/>
      <c r="I145" s="100"/>
      <c r="J145" s="100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5.75">
      <c r="A146" s="96"/>
      <c r="B146" s="97"/>
      <c r="C146" s="97"/>
      <c r="D146" s="97"/>
      <c r="E146" s="98"/>
      <c r="F146" s="100"/>
      <c r="G146" s="100"/>
      <c r="H146" s="100"/>
      <c r="I146" s="100"/>
      <c r="J146" s="100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5.75">
      <c r="A147" s="96"/>
      <c r="B147" s="97"/>
      <c r="C147" s="97"/>
      <c r="D147" s="97"/>
      <c r="E147" s="98"/>
      <c r="F147" s="100"/>
      <c r="G147" s="100"/>
      <c r="H147" s="100"/>
      <c r="I147" s="100"/>
      <c r="J147" s="100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5.75">
      <c r="A148" s="96"/>
      <c r="B148" s="97"/>
      <c r="C148" s="97"/>
      <c r="D148" s="97"/>
      <c r="E148" s="98"/>
      <c r="F148" s="100"/>
      <c r="G148" s="100"/>
      <c r="H148" s="100"/>
      <c r="I148" s="100"/>
      <c r="J148" s="100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5.75">
      <c r="A149" s="96"/>
      <c r="B149" s="97"/>
      <c r="C149" s="97"/>
      <c r="D149" s="97"/>
      <c r="E149" s="98"/>
      <c r="F149" s="100"/>
      <c r="G149" s="100"/>
      <c r="H149" s="100"/>
      <c r="I149" s="100"/>
      <c r="J149" s="100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5.75">
      <c r="A150" s="96"/>
      <c r="B150" s="97"/>
      <c r="C150" s="97"/>
      <c r="D150" s="97"/>
      <c r="E150" s="98"/>
      <c r="F150" s="100"/>
      <c r="G150" s="100"/>
      <c r="H150" s="100"/>
      <c r="I150" s="100"/>
      <c r="J150" s="100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5.75">
      <c r="A151" s="96"/>
      <c r="B151" s="97"/>
      <c r="C151" s="97"/>
      <c r="D151" s="97"/>
      <c r="E151" s="98"/>
      <c r="F151" s="100"/>
      <c r="G151" s="100"/>
      <c r="H151" s="100"/>
      <c r="I151" s="100"/>
      <c r="J151" s="100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5.75">
      <c r="A152" s="96"/>
      <c r="B152" s="97"/>
      <c r="C152" s="97"/>
      <c r="D152" s="97"/>
      <c r="E152" s="98"/>
      <c r="F152" s="100"/>
      <c r="G152" s="100"/>
      <c r="H152" s="100"/>
      <c r="I152" s="100"/>
      <c r="J152" s="100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5.75">
      <c r="A153" s="96"/>
      <c r="B153" s="97"/>
      <c r="C153" s="97"/>
      <c r="D153" s="97"/>
      <c r="E153" s="98"/>
      <c r="F153" s="100"/>
      <c r="G153" s="100"/>
      <c r="H153" s="100"/>
      <c r="I153" s="100"/>
      <c r="J153" s="100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5.75">
      <c r="A154" s="96"/>
      <c r="B154" s="97"/>
      <c r="C154" s="97"/>
      <c r="D154" s="97"/>
      <c r="E154" s="98"/>
      <c r="F154" s="100"/>
      <c r="G154" s="100"/>
      <c r="H154" s="100"/>
      <c r="I154" s="100"/>
      <c r="J154" s="100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5.75">
      <c r="A155" s="96"/>
      <c r="B155" s="97"/>
      <c r="C155" s="97"/>
      <c r="D155" s="97"/>
      <c r="E155" s="98"/>
      <c r="F155" s="100"/>
      <c r="G155" s="100"/>
      <c r="H155" s="100"/>
      <c r="I155" s="100"/>
      <c r="J155" s="100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5.75">
      <c r="A156" s="96"/>
      <c r="B156" s="97"/>
      <c r="C156" s="97"/>
      <c r="D156" s="97"/>
      <c r="E156" s="98"/>
      <c r="F156" s="100"/>
      <c r="G156" s="100"/>
      <c r="H156" s="100"/>
      <c r="I156" s="100"/>
      <c r="J156" s="100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5.75">
      <c r="A157" s="96"/>
      <c r="B157" s="97"/>
      <c r="C157" s="97"/>
      <c r="D157" s="97"/>
      <c r="E157" s="98"/>
      <c r="F157" s="100"/>
      <c r="G157" s="100"/>
      <c r="H157" s="100"/>
      <c r="I157" s="100"/>
      <c r="J157" s="100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5.75">
      <c r="A158" s="96"/>
      <c r="B158" s="97"/>
      <c r="C158" s="97"/>
      <c r="D158" s="97"/>
      <c r="E158" s="98"/>
      <c r="F158" s="100"/>
      <c r="G158" s="100"/>
      <c r="H158" s="100"/>
      <c r="I158" s="100"/>
      <c r="J158" s="100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5.75">
      <c r="A159" s="96"/>
      <c r="B159" s="97"/>
      <c r="C159" s="97"/>
      <c r="D159" s="97"/>
      <c r="E159" s="98"/>
      <c r="F159" s="100"/>
      <c r="G159" s="100"/>
      <c r="H159" s="100"/>
      <c r="I159" s="100"/>
      <c r="J159" s="100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5.75">
      <c r="A160" s="96"/>
      <c r="B160" s="97"/>
      <c r="C160" s="97"/>
      <c r="D160" s="97"/>
      <c r="E160" s="98"/>
      <c r="F160" s="100"/>
      <c r="G160" s="100"/>
      <c r="H160" s="100"/>
      <c r="I160" s="100"/>
      <c r="J160" s="100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5.75">
      <c r="A161" s="96"/>
      <c r="B161" s="97"/>
      <c r="C161" s="97"/>
      <c r="D161" s="97"/>
      <c r="E161" s="98"/>
      <c r="F161" s="100"/>
      <c r="G161" s="100"/>
      <c r="H161" s="100"/>
      <c r="I161" s="100"/>
      <c r="J161" s="100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5.75">
      <c r="A162" s="96"/>
      <c r="B162" s="97"/>
      <c r="C162" s="97"/>
      <c r="D162" s="97"/>
      <c r="E162" s="98"/>
      <c r="F162" s="100"/>
      <c r="G162" s="100"/>
      <c r="H162" s="100"/>
      <c r="I162" s="100"/>
      <c r="J162" s="100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5.75">
      <c r="A163" s="96"/>
      <c r="B163" s="97"/>
      <c r="C163" s="97"/>
      <c r="D163" s="97"/>
      <c r="E163" s="98"/>
      <c r="F163" s="100"/>
      <c r="G163" s="100"/>
      <c r="H163" s="100"/>
      <c r="I163" s="100"/>
      <c r="J163" s="100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5.75">
      <c r="A164" s="96"/>
      <c r="B164" s="97"/>
      <c r="C164" s="97"/>
      <c r="D164" s="97"/>
      <c r="E164" s="98"/>
      <c r="F164" s="100"/>
      <c r="G164" s="100"/>
      <c r="H164" s="100"/>
      <c r="I164" s="100"/>
      <c r="J164" s="100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5.75">
      <c r="A165" s="96"/>
      <c r="B165" s="97"/>
      <c r="C165" s="97"/>
      <c r="D165" s="97"/>
      <c r="E165" s="98"/>
      <c r="F165" s="100"/>
      <c r="G165" s="100"/>
      <c r="H165" s="100"/>
      <c r="I165" s="100"/>
      <c r="J165" s="100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5.75">
      <c r="A166" s="96"/>
      <c r="B166" s="97"/>
      <c r="C166" s="97"/>
      <c r="D166" s="97"/>
      <c r="E166" s="98"/>
      <c r="F166" s="100"/>
      <c r="G166" s="100"/>
      <c r="H166" s="100"/>
      <c r="I166" s="100"/>
      <c r="J166" s="100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5.75">
      <c r="A167" s="96"/>
      <c r="B167" s="97"/>
      <c r="C167" s="97"/>
      <c r="D167" s="97"/>
      <c r="E167" s="98"/>
      <c r="F167" s="100"/>
      <c r="G167" s="100"/>
      <c r="H167" s="100"/>
      <c r="I167" s="100"/>
      <c r="J167" s="100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5.75">
      <c r="A168" s="96"/>
      <c r="B168" s="97"/>
      <c r="C168" s="97"/>
      <c r="D168" s="97"/>
      <c r="E168" s="98"/>
      <c r="F168" s="100"/>
      <c r="G168" s="100"/>
      <c r="H168" s="100"/>
      <c r="I168" s="100"/>
      <c r="J168" s="100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5.75">
      <c r="A169" s="96"/>
      <c r="B169" s="97"/>
      <c r="C169" s="97"/>
      <c r="D169" s="97"/>
      <c r="E169" s="98"/>
      <c r="F169" s="100"/>
      <c r="G169" s="100"/>
      <c r="H169" s="100"/>
      <c r="I169" s="100"/>
      <c r="J169" s="100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5.75">
      <c r="A170" s="96"/>
      <c r="B170" s="97"/>
      <c r="C170" s="97"/>
      <c r="D170" s="97"/>
      <c r="E170" s="98"/>
      <c r="F170" s="100"/>
      <c r="G170" s="100"/>
      <c r="H170" s="100"/>
      <c r="I170" s="100"/>
      <c r="J170" s="100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5.75">
      <c r="A171" s="96"/>
      <c r="B171" s="97"/>
      <c r="C171" s="97"/>
      <c r="D171" s="97"/>
      <c r="E171" s="98"/>
      <c r="F171" s="100"/>
      <c r="G171" s="100"/>
      <c r="H171" s="100"/>
      <c r="I171" s="100"/>
      <c r="J171" s="100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5.75">
      <c r="A172" s="96"/>
      <c r="B172" s="97"/>
      <c r="C172" s="97"/>
      <c r="D172" s="97"/>
      <c r="E172" s="98"/>
      <c r="F172" s="100"/>
      <c r="G172" s="100"/>
      <c r="H172" s="100"/>
      <c r="I172" s="100"/>
      <c r="J172" s="100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5.75">
      <c r="A173" s="96"/>
      <c r="B173" s="97"/>
      <c r="C173" s="97"/>
      <c r="D173" s="97"/>
      <c r="E173" s="98"/>
      <c r="F173" s="100"/>
      <c r="G173" s="100"/>
      <c r="H173" s="100"/>
      <c r="I173" s="100"/>
      <c r="J173" s="100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5.75">
      <c r="A174" s="96"/>
      <c r="B174" s="97"/>
      <c r="C174" s="97"/>
      <c r="D174" s="97"/>
      <c r="E174" s="98"/>
      <c r="F174" s="100"/>
      <c r="G174" s="100"/>
      <c r="H174" s="100"/>
      <c r="I174" s="100"/>
      <c r="J174" s="100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5.75">
      <c r="A175" s="96"/>
      <c r="B175" s="97"/>
      <c r="C175" s="97"/>
      <c r="D175" s="97"/>
      <c r="E175" s="98"/>
      <c r="F175" s="100"/>
      <c r="G175" s="100"/>
      <c r="H175" s="100"/>
      <c r="I175" s="100"/>
      <c r="J175" s="100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5.75">
      <c r="A176" s="96"/>
      <c r="B176" s="97"/>
      <c r="C176" s="97"/>
      <c r="D176" s="97"/>
      <c r="E176" s="98"/>
      <c r="F176" s="100"/>
      <c r="G176" s="100"/>
      <c r="H176" s="100"/>
      <c r="I176" s="100"/>
      <c r="J176" s="100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5.75">
      <c r="A177" s="96"/>
      <c r="B177" s="97"/>
      <c r="C177" s="97"/>
      <c r="D177" s="97"/>
      <c r="E177" s="98"/>
      <c r="F177" s="100"/>
      <c r="G177" s="100"/>
      <c r="H177" s="100"/>
      <c r="I177" s="100"/>
      <c r="J177" s="100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5.75">
      <c r="A178" s="96"/>
      <c r="B178" s="97"/>
      <c r="C178" s="97"/>
      <c r="D178" s="97"/>
      <c r="E178" s="98"/>
      <c r="F178" s="100"/>
      <c r="G178" s="100"/>
      <c r="H178" s="100"/>
      <c r="I178" s="100"/>
      <c r="J178" s="100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5.75">
      <c r="A179" s="96"/>
      <c r="B179" s="97"/>
      <c r="C179" s="97"/>
      <c r="D179" s="97"/>
      <c r="E179" s="98"/>
      <c r="F179" s="100"/>
      <c r="G179" s="100"/>
      <c r="H179" s="100"/>
      <c r="I179" s="100"/>
      <c r="J179" s="100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5.75">
      <c r="A180" s="96"/>
      <c r="B180" s="97"/>
      <c r="C180" s="97"/>
      <c r="D180" s="97"/>
      <c r="E180" s="98"/>
      <c r="F180" s="100"/>
      <c r="G180" s="100"/>
      <c r="H180" s="100"/>
      <c r="I180" s="100"/>
      <c r="J180" s="100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5.75">
      <c r="A181" s="96"/>
      <c r="B181" s="97"/>
      <c r="C181" s="97"/>
      <c r="D181" s="97"/>
      <c r="E181" s="98"/>
      <c r="F181" s="100"/>
      <c r="G181" s="100"/>
      <c r="H181" s="100"/>
      <c r="I181" s="100"/>
      <c r="J181" s="100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5.75">
      <c r="A182" s="96"/>
      <c r="B182" s="97"/>
      <c r="C182" s="97"/>
      <c r="D182" s="97"/>
      <c r="E182" s="98"/>
      <c r="F182" s="100"/>
      <c r="G182" s="100"/>
      <c r="H182" s="100"/>
      <c r="I182" s="100"/>
      <c r="J182" s="100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5.75">
      <c r="A183" s="96"/>
      <c r="B183" s="97"/>
      <c r="C183" s="97"/>
      <c r="D183" s="97"/>
      <c r="E183" s="98"/>
      <c r="F183" s="100"/>
      <c r="G183" s="100"/>
      <c r="H183" s="100"/>
      <c r="I183" s="100"/>
      <c r="J183" s="100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5.75">
      <c r="A184" s="96"/>
      <c r="B184" s="97"/>
      <c r="C184" s="97"/>
      <c r="D184" s="97"/>
      <c r="E184" s="98"/>
      <c r="F184" s="100"/>
      <c r="G184" s="100"/>
      <c r="H184" s="100"/>
      <c r="I184" s="100"/>
      <c r="J184" s="100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5.75">
      <c r="A185" s="96"/>
      <c r="B185" s="97"/>
      <c r="C185" s="97"/>
      <c r="D185" s="97"/>
      <c r="E185" s="98"/>
      <c r="F185" s="100"/>
      <c r="G185" s="100"/>
      <c r="H185" s="100"/>
      <c r="I185" s="100"/>
      <c r="J185" s="100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5.75">
      <c r="A186" s="96"/>
      <c r="B186" s="97"/>
      <c r="C186" s="97"/>
      <c r="D186" s="97"/>
      <c r="E186" s="98"/>
      <c r="F186" s="100"/>
      <c r="G186" s="100"/>
      <c r="H186" s="100"/>
      <c r="I186" s="100"/>
      <c r="J186" s="10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5.75">
      <c r="A187" s="96"/>
      <c r="B187" s="97"/>
      <c r="C187" s="97"/>
      <c r="D187" s="97"/>
      <c r="E187" s="98"/>
      <c r="F187" s="100"/>
      <c r="G187" s="100"/>
      <c r="H187" s="100"/>
      <c r="I187" s="100"/>
      <c r="J187" s="10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5.75">
      <c r="A188" s="96"/>
      <c r="B188" s="97"/>
      <c r="C188" s="97"/>
      <c r="D188" s="97"/>
      <c r="E188" s="98"/>
      <c r="F188" s="100"/>
      <c r="G188" s="100"/>
      <c r="H188" s="100"/>
      <c r="I188" s="100"/>
      <c r="J188" s="10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5.75">
      <c r="A189" s="96"/>
      <c r="B189" s="97"/>
      <c r="C189" s="97"/>
      <c r="D189" s="97"/>
      <c r="E189" s="98"/>
      <c r="F189" s="100"/>
      <c r="G189" s="100"/>
      <c r="H189" s="100"/>
      <c r="I189" s="100"/>
      <c r="J189" s="10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5.75">
      <c r="A190" s="96"/>
      <c r="B190" s="97"/>
      <c r="C190" s="97"/>
      <c r="D190" s="97"/>
      <c r="E190" s="98"/>
      <c r="F190" s="100"/>
      <c r="G190" s="100"/>
      <c r="H190" s="100"/>
      <c r="I190" s="100"/>
      <c r="J190" s="10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5.75">
      <c r="A191" s="96"/>
      <c r="B191" s="97"/>
      <c r="C191" s="97"/>
      <c r="D191" s="97"/>
      <c r="E191" s="98"/>
      <c r="F191" s="100"/>
      <c r="G191" s="100"/>
      <c r="H191" s="100"/>
      <c r="I191" s="100"/>
      <c r="J191" s="10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5.75">
      <c r="A192" s="96"/>
      <c r="B192" s="97"/>
      <c r="C192" s="97"/>
      <c r="D192" s="97"/>
      <c r="E192" s="98"/>
      <c r="F192" s="100"/>
      <c r="G192" s="100"/>
      <c r="H192" s="100"/>
      <c r="I192" s="100"/>
      <c r="J192" s="10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5.75">
      <c r="A193" s="96"/>
      <c r="B193" s="97"/>
      <c r="C193" s="97"/>
      <c r="D193" s="97"/>
      <c r="E193" s="98"/>
      <c r="F193" s="100"/>
      <c r="G193" s="100"/>
      <c r="H193" s="100"/>
      <c r="I193" s="100"/>
      <c r="J193" s="10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5.75">
      <c r="A194" s="96"/>
      <c r="B194" s="97"/>
      <c r="C194" s="97"/>
      <c r="D194" s="97"/>
      <c r="E194" s="98"/>
      <c r="F194" s="100"/>
      <c r="G194" s="100"/>
      <c r="H194" s="100"/>
      <c r="I194" s="100"/>
      <c r="J194" s="10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5.75">
      <c r="A195" s="96"/>
      <c r="B195" s="97"/>
      <c r="C195" s="97"/>
      <c r="D195" s="97"/>
      <c r="E195" s="98"/>
      <c r="F195" s="100"/>
      <c r="G195" s="100"/>
      <c r="H195" s="100"/>
      <c r="I195" s="100"/>
      <c r="J195" s="10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5.75">
      <c r="A196" s="96"/>
      <c r="B196" s="97"/>
      <c r="C196" s="97"/>
      <c r="D196" s="97"/>
      <c r="E196" s="98"/>
      <c r="F196" s="100"/>
      <c r="G196" s="100"/>
      <c r="H196" s="100"/>
      <c r="I196" s="100"/>
      <c r="J196" s="10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5.75">
      <c r="A197" s="96"/>
      <c r="B197" s="97"/>
      <c r="C197" s="97"/>
      <c r="D197" s="97"/>
      <c r="E197" s="98"/>
      <c r="F197" s="100"/>
      <c r="G197" s="100"/>
      <c r="H197" s="100"/>
      <c r="I197" s="100"/>
      <c r="J197" s="10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5.75">
      <c r="A198" s="96"/>
      <c r="B198" s="97"/>
      <c r="C198" s="97"/>
      <c r="D198" s="97"/>
      <c r="E198" s="98"/>
      <c r="F198" s="100"/>
      <c r="G198" s="100"/>
      <c r="H198" s="100"/>
      <c r="I198" s="100"/>
      <c r="J198" s="10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5.75">
      <c r="A199" s="96"/>
      <c r="B199" s="97"/>
      <c r="C199" s="97"/>
      <c r="D199" s="97"/>
      <c r="E199" s="98"/>
      <c r="F199" s="100"/>
      <c r="G199" s="100"/>
      <c r="H199" s="100"/>
      <c r="I199" s="100"/>
      <c r="J199" s="10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5.75">
      <c r="A200" s="96"/>
      <c r="B200" s="97"/>
      <c r="C200" s="97"/>
      <c r="D200" s="97"/>
      <c r="E200" s="98"/>
      <c r="F200" s="100"/>
      <c r="G200" s="100"/>
      <c r="H200" s="100"/>
      <c r="I200" s="100"/>
      <c r="J200" s="10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5.75">
      <c r="A201" s="96"/>
      <c r="B201" s="97"/>
      <c r="C201" s="97"/>
      <c r="D201" s="97"/>
      <c r="E201" s="98"/>
      <c r="F201" s="100"/>
      <c r="G201" s="100"/>
      <c r="H201" s="100"/>
      <c r="I201" s="100"/>
      <c r="J201" s="10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5.75">
      <c r="A202" s="96"/>
      <c r="B202" s="97"/>
      <c r="C202" s="97"/>
      <c r="D202" s="97"/>
      <c r="E202" s="98"/>
      <c r="F202" s="100"/>
      <c r="G202" s="100"/>
      <c r="H202" s="100"/>
      <c r="I202" s="100"/>
      <c r="J202" s="10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5.75">
      <c r="A203" s="96"/>
      <c r="B203" s="97"/>
      <c r="C203" s="97"/>
      <c r="D203" s="97"/>
      <c r="E203" s="98"/>
      <c r="F203" s="100"/>
      <c r="G203" s="100"/>
      <c r="H203" s="100"/>
      <c r="I203" s="100"/>
      <c r="J203" s="10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5.75">
      <c r="A204" s="96"/>
      <c r="B204" s="97"/>
      <c r="C204" s="97"/>
      <c r="D204" s="97"/>
      <c r="E204" s="98"/>
      <c r="F204" s="100"/>
      <c r="G204" s="100"/>
      <c r="H204" s="100"/>
      <c r="I204" s="100"/>
      <c r="J204" s="10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5.75">
      <c r="A205" s="96"/>
      <c r="B205" s="97"/>
      <c r="C205" s="97"/>
      <c r="D205" s="97"/>
      <c r="E205" s="98"/>
      <c r="F205" s="100"/>
      <c r="G205" s="100"/>
      <c r="H205" s="100"/>
      <c r="I205" s="100"/>
      <c r="J205" s="10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5.75">
      <c r="A206" s="96"/>
      <c r="B206" s="97"/>
      <c r="C206" s="97"/>
      <c r="D206" s="97"/>
      <c r="E206" s="98"/>
      <c r="F206" s="100"/>
      <c r="G206" s="100"/>
      <c r="H206" s="100"/>
      <c r="I206" s="100"/>
      <c r="J206" s="10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5.75">
      <c r="A207" s="96"/>
      <c r="B207" s="97"/>
      <c r="C207" s="97"/>
      <c r="D207" s="97"/>
      <c r="E207" s="98"/>
      <c r="F207" s="100"/>
      <c r="G207" s="100"/>
      <c r="H207" s="100"/>
      <c r="I207" s="100"/>
      <c r="J207" s="10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5.75">
      <c r="A208" s="96"/>
      <c r="B208" s="97"/>
      <c r="C208" s="97"/>
      <c r="D208" s="97"/>
      <c r="E208" s="98"/>
      <c r="F208" s="100"/>
      <c r="G208" s="100"/>
      <c r="H208" s="100"/>
      <c r="I208" s="100"/>
      <c r="J208" s="10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5.75">
      <c r="A209" s="96"/>
      <c r="B209" s="97"/>
      <c r="C209" s="97"/>
      <c r="D209" s="97"/>
      <c r="E209" s="98"/>
      <c r="F209" s="100"/>
      <c r="G209" s="100"/>
      <c r="H209" s="100"/>
      <c r="I209" s="100"/>
      <c r="J209" s="10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5.75">
      <c r="A210" s="96"/>
      <c r="B210" s="97"/>
      <c r="C210" s="97"/>
      <c r="D210" s="97"/>
      <c r="E210" s="98"/>
      <c r="F210" s="100"/>
      <c r="G210" s="100"/>
      <c r="H210" s="100"/>
      <c r="I210" s="100"/>
      <c r="J210" s="10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5.75">
      <c r="A211" s="96"/>
      <c r="B211" s="97"/>
      <c r="C211" s="97"/>
      <c r="D211" s="97"/>
      <c r="E211" s="98"/>
      <c r="F211" s="100"/>
      <c r="G211" s="100"/>
      <c r="H211" s="100"/>
      <c r="I211" s="100"/>
      <c r="J211" s="10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5.75">
      <c r="A212" s="96"/>
      <c r="B212" s="97"/>
      <c r="C212" s="97"/>
      <c r="D212" s="97"/>
      <c r="E212" s="98"/>
      <c r="F212" s="100"/>
      <c r="G212" s="100"/>
      <c r="H212" s="100"/>
      <c r="I212" s="100"/>
      <c r="J212" s="10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5.75">
      <c r="A213" s="96"/>
      <c r="B213" s="97"/>
      <c r="C213" s="97"/>
      <c r="D213" s="97"/>
      <c r="E213" s="98"/>
      <c r="F213" s="100"/>
      <c r="G213" s="100"/>
      <c r="H213" s="100"/>
      <c r="I213" s="100"/>
      <c r="J213" s="10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5.75">
      <c r="A214" s="96"/>
      <c r="B214" s="97"/>
      <c r="C214" s="97"/>
      <c r="D214" s="97"/>
      <c r="E214" s="98"/>
      <c r="F214" s="100"/>
      <c r="G214" s="100"/>
      <c r="H214" s="100"/>
      <c r="I214" s="100"/>
      <c r="J214" s="10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5.75">
      <c r="A215" s="96"/>
      <c r="B215" s="97"/>
      <c r="C215" s="97"/>
      <c r="D215" s="97"/>
      <c r="E215" s="98"/>
      <c r="F215" s="100"/>
      <c r="G215" s="100"/>
      <c r="H215" s="100"/>
      <c r="I215" s="100"/>
      <c r="J215" s="10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5.75">
      <c r="A216" s="96"/>
      <c r="B216" s="97"/>
      <c r="C216" s="97"/>
      <c r="D216" s="97"/>
      <c r="E216" s="98"/>
      <c r="F216" s="100"/>
      <c r="G216" s="100"/>
      <c r="H216" s="100"/>
      <c r="I216" s="100"/>
      <c r="J216" s="10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5.75">
      <c r="A217" s="96"/>
      <c r="B217" s="97"/>
      <c r="C217" s="97"/>
      <c r="D217" s="97"/>
      <c r="E217" s="98"/>
      <c r="F217" s="100"/>
      <c r="G217" s="100"/>
      <c r="H217" s="100"/>
      <c r="I217" s="100"/>
      <c r="J217" s="10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5.75">
      <c r="A218" s="96"/>
      <c r="B218" s="97"/>
      <c r="C218" s="97"/>
      <c r="D218" s="97"/>
      <c r="E218" s="98"/>
      <c r="F218" s="100"/>
      <c r="G218" s="100"/>
      <c r="H218" s="100"/>
      <c r="I218" s="100"/>
      <c r="J218" s="10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5.75">
      <c r="A219" s="96"/>
      <c r="B219" s="97"/>
      <c r="C219" s="97"/>
      <c r="D219" s="97"/>
      <c r="E219" s="98"/>
      <c r="F219" s="100"/>
      <c r="G219" s="100"/>
      <c r="H219" s="100"/>
      <c r="I219" s="100"/>
      <c r="J219" s="10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5.75">
      <c r="A220" s="96"/>
      <c r="B220" s="97"/>
      <c r="C220" s="97"/>
      <c r="D220" s="97"/>
      <c r="E220" s="98"/>
      <c r="F220" s="100"/>
      <c r="G220" s="100"/>
      <c r="H220" s="100"/>
      <c r="I220" s="100"/>
      <c r="J220" s="10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5.75">
      <c r="A221" s="96"/>
      <c r="B221" s="97"/>
      <c r="C221" s="97"/>
      <c r="D221" s="97"/>
      <c r="E221" s="98"/>
      <c r="F221" s="100"/>
      <c r="G221" s="100"/>
      <c r="H221" s="100"/>
      <c r="I221" s="100"/>
      <c r="J221" s="10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5.75">
      <c r="A222" s="96"/>
      <c r="B222" s="97"/>
      <c r="C222" s="97"/>
      <c r="D222" s="97"/>
      <c r="E222" s="98"/>
      <c r="F222" s="100"/>
      <c r="G222" s="100"/>
      <c r="H222" s="100"/>
      <c r="I222" s="100"/>
      <c r="J222" s="10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5.75">
      <c r="A223" s="96"/>
      <c r="B223" s="97"/>
      <c r="C223" s="97"/>
      <c r="D223" s="97"/>
      <c r="E223" s="98"/>
      <c r="F223" s="100"/>
      <c r="G223" s="100"/>
      <c r="H223" s="100"/>
      <c r="I223" s="100"/>
      <c r="J223" s="10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5.75">
      <c r="A224" s="96"/>
      <c r="B224" s="97"/>
      <c r="C224" s="97"/>
      <c r="D224" s="97"/>
      <c r="E224" s="98"/>
      <c r="F224" s="100"/>
      <c r="G224" s="100"/>
      <c r="H224" s="100"/>
      <c r="I224" s="100"/>
      <c r="J224" s="10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5.75">
      <c r="A225" s="96"/>
      <c r="B225" s="97"/>
      <c r="C225" s="97"/>
      <c r="D225" s="97"/>
      <c r="E225" s="98"/>
      <c r="F225" s="100"/>
      <c r="G225" s="100"/>
      <c r="H225" s="100"/>
      <c r="I225" s="100"/>
      <c r="J225" s="10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5.75">
      <c r="A226" s="96"/>
      <c r="B226" s="97"/>
      <c r="C226" s="97"/>
      <c r="D226" s="97"/>
      <c r="E226" s="98"/>
      <c r="F226" s="100"/>
      <c r="G226" s="100"/>
      <c r="H226" s="100"/>
      <c r="I226" s="100"/>
      <c r="J226" s="10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5.75">
      <c r="A227" s="96"/>
      <c r="B227" s="97"/>
      <c r="C227" s="97"/>
      <c r="D227" s="97"/>
      <c r="E227" s="98"/>
      <c r="F227" s="100"/>
      <c r="G227" s="100"/>
      <c r="H227" s="100"/>
      <c r="I227" s="100"/>
      <c r="J227" s="10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5.75">
      <c r="A228" s="96"/>
      <c r="B228" s="97"/>
      <c r="C228" s="97"/>
      <c r="D228" s="97"/>
      <c r="E228" s="98"/>
      <c r="F228" s="100"/>
      <c r="G228" s="100"/>
      <c r="H228" s="100"/>
      <c r="I228" s="100"/>
      <c r="J228" s="10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5.75">
      <c r="A229" s="96"/>
      <c r="B229" s="97"/>
      <c r="C229" s="97"/>
      <c r="D229" s="97"/>
      <c r="E229" s="98"/>
      <c r="F229" s="100"/>
      <c r="G229" s="100"/>
      <c r="H229" s="100"/>
      <c r="I229" s="100"/>
      <c r="J229" s="10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5.75">
      <c r="A230" s="96"/>
      <c r="B230" s="97"/>
      <c r="C230" s="97"/>
      <c r="D230" s="97"/>
      <c r="E230" s="98"/>
      <c r="F230" s="100"/>
      <c r="G230" s="100"/>
      <c r="H230" s="100"/>
      <c r="I230" s="100"/>
      <c r="J230" s="10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5.75">
      <c r="A231" s="96"/>
      <c r="B231" s="97"/>
      <c r="C231" s="97"/>
      <c r="D231" s="97"/>
      <c r="E231" s="98"/>
      <c r="F231" s="100"/>
      <c r="G231" s="100"/>
      <c r="H231" s="100"/>
      <c r="I231" s="100"/>
      <c r="J231" s="10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5.75">
      <c r="A232" s="96"/>
      <c r="B232" s="97"/>
      <c r="C232" s="97"/>
      <c r="D232" s="97"/>
      <c r="E232" s="98"/>
      <c r="F232" s="100"/>
      <c r="G232" s="100"/>
      <c r="H232" s="100"/>
      <c r="I232" s="100"/>
      <c r="J232" s="10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5.75">
      <c r="A233" s="96"/>
      <c r="B233" s="97"/>
      <c r="C233" s="97"/>
      <c r="D233" s="97"/>
      <c r="E233" s="98"/>
      <c r="F233" s="100"/>
      <c r="G233" s="100"/>
      <c r="H233" s="100"/>
      <c r="I233" s="100"/>
      <c r="J233" s="10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5.75">
      <c r="A234" s="96"/>
      <c r="B234" s="97"/>
      <c r="C234" s="97"/>
      <c r="D234" s="97"/>
      <c r="E234" s="98"/>
      <c r="F234" s="101"/>
      <c r="G234" s="101"/>
      <c r="H234" s="101"/>
      <c r="I234" s="100"/>
      <c r="J234" s="10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5.75">
      <c r="A235" s="96"/>
      <c r="B235" s="97"/>
      <c r="C235" s="97"/>
      <c r="D235" s="97"/>
      <c r="E235" s="98"/>
      <c r="F235" s="101"/>
      <c r="G235" s="101"/>
      <c r="H235" s="101"/>
      <c r="I235" s="100"/>
      <c r="J235" s="10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5.75">
      <c r="A236" s="96"/>
      <c r="B236" s="97"/>
      <c r="C236" s="97"/>
      <c r="D236" s="97"/>
      <c r="E236" s="98"/>
      <c r="F236" s="101"/>
      <c r="G236" s="101"/>
      <c r="H236" s="101"/>
      <c r="I236" s="100"/>
      <c r="J236" s="10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5.75">
      <c r="A237" s="96"/>
      <c r="B237" s="97"/>
      <c r="C237" s="97"/>
      <c r="D237" s="97"/>
      <c r="E237" s="98"/>
      <c r="F237" s="101"/>
      <c r="G237" s="101"/>
      <c r="H237" s="101"/>
      <c r="I237" s="100"/>
      <c r="J237" s="10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5.75">
      <c r="A238" s="96"/>
      <c r="B238" s="97"/>
      <c r="C238" s="97"/>
      <c r="D238" s="97"/>
      <c r="E238" s="98"/>
      <c r="F238" s="101"/>
      <c r="G238" s="101"/>
      <c r="H238" s="101"/>
      <c r="I238" s="100"/>
      <c r="J238" s="10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5.75">
      <c r="A239" s="96"/>
      <c r="B239" s="97"/>
      <c r="C239" s="97"/>
      <c r="D239" s="97"/>
      <c r="E239" s="98"/>
      <c r="F239" s="101"/>
      <c r="G239" s="101"/>
      <c r="H239" s="101"/>
      <c r="I239" s="100"/>
      <c r="J239" s="10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5.75">
      <c r="A240" s="96"/>
      <c r="B240" s="97"/>
      <c r="C240" s="97"/>
      <c r="D240" s="97"/>
      <c r="E240" s="98"/>
      <c r="F240" s="101"/>
      <c r="G240" s="101"/>
      <c r="H240" s="101"/>
      <c r="I240" s="100"/>
      <c r="J240" s="10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5.75">
      <c r="A241" s="96"/>
      <c r="B241" s="97"/>
      <c r="C241" s="97"/>
      <c r="D241" s="97"/>
      <c r="E241" s="98"/>
      <c r="F241" s="101"/>
      <c r="G241" s="101"/>
      <c r="H241" s="101"/>
      <c r="I241" s="100"/>
      <c r="J241" s="10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5.75">
      <c r="A242" s="96"/>
      <c r="B242" s="97"/>
      <c r="C242" s="97"/>
      <c r="D242" s="97"/>
      <c r="E242" s="98"/>
      <c r="F242" s="101"/>
      <c r="G242" s="101"/>
      <c r="H242" s="101"/>
      <c r="I242" s="100"/>
      <c r="J242" s="10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5.75">
      <c r="A243" s="96"/>
      <c r="B243" s="97"/>
      <c r="C243" s="97"/>
      <c r="D243" s="97"/>
      <c r="E243" s="98"/>
      <c r="F243" s="101"/>
      <c r="G243" s="101"/>
      <c r="H243" s="101"/>
      <c r="I243" s="100"/>
      <c r="J243" s="10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5.75">
      <c r="A244" s="96"/>
      <c r="B244" s="97"/>
      <c r="C244" s="97"/>
      <c r="D244" s="97"/>
      <c r="E244" s="98"/>
      <c r="F244" s="101"/>
      <c r="G244" s="101"/>
      <c r="H244" s="101"/>
      <c r="I244" s="100"/>
      <c r="J244" s="10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5.75">
      <c r="A245" s="96"/>
      <c r="B245" s="97"/>
      <c r="C245" s="97"/>
      <c r="D245" s="97"/>
      <c r="E245" s="98"/>
      <c r="F245" s="101"/>
      <c r="G245" s="101"/>
      <c r="H245" s="101"/>
      <c r="I245" s="100"/>
      <c r="J245" s="10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5.75">
      <c r="A246" s="96"/>
      <c r="B246" s="97"/>
      <c r="C246" s="97"/>
      <c r="D246" s="97"/>
      <c r="E246" s="98"/>
      <c r="F246" s="101"/>
      <c r="G246" s="101"/>
      <c r="H246" s="101"/>
      <c r="I246" s="100"/>
      <c r="J246" s="10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10" ht="15.75">
      <c r="A247" s="96"/>
      <c r="B247" s="97"/>
      <c r="C247" s="97"/>
      <c r="D247" s="97"/>
      <c r="E247" s="98"/>
      <c r="F247" s="101"/>
      <c r="G247" s="101"/>
      <c r="H247" s="101"/>
      <c r="I247" s="100"/>
      <c r="J247" s="100"/>
    </row>
    <row r="248" spans="1:10" ht="15.75">
      <c r="A248" s="96"/>
      <c r="B248" s="97"/>
      <c r="C248" s="97"/>
      <c r="D248" s="97"/>
      <c r="E248" s="98"/>
      <c r="F248" s="101"/>
      <c r="G248" s="101"/>
      <c r="H248" s="101"/>
      <c r="I248" s="100"/>
      <c r="J248" s="100"/>
    </row>
    <row r="249" spans="1:10" ht="15.75">
      <c r="A249" s="96"/>
      <c r="B249" s="97"/>
      <c r="C249" s="97"/>
      <c r="D249" s="97"/>
      <c r="E249" s="98"/>
      <c r="F249" s="101"/>
      <c r="G249" s="101"/>
      <c r="H249" s="101"/>
      <c r="I249" s="100"/>
      <c r="J249" s="100"/>
    </row>
    <row r="250" spans="1:10" ht="15.75">
      <c r="A250" s="96"/>
      <c r="B250" s="97"/>
      <c r="C250" s="97"/>
      <c r="D250" s="97"/>
      <c r="E250" s="98"/>
      <c r="F250" s="101"/>
      <c r="G250" s="101"/>
      <c r="H250" s="101"/>
      <c r="I250" s="100"/>
      <c r="J250" s="100"/>
    </row>
    <row r="251" spans="1:10" ht="15.75">
      <c r="A251" s="96"/>
      <c r="B251" s="97"/>
      <c r="C251" s="97"/>
      <c r="D251" s="97"/>
      <c r="E251" s="98"/>
      <c r="F251" s="101"/>
      <c r="G251" s="101"/>
      <c r="H251" s="101"/>
      <c r="I251" s="100"/>
      <c r="J251" s="100"/>
    </row>
    <row r="252" spans="1:10" ht="15.75">
      <c r="A252" s="96"/>
      <c r="B252" s="97"/>
      <c r="C252" s="97"/>
      <c r="D252" s="97"/>
      <c r="E252" s="98"/>
      <c r="F252" s="101"/>
      <c r="G252" s="101"/>
      <c r="H252" s="101"/>
      <c r="I252" s="100"/>
      <c r="J252" s="100"/>
    </row>
    <row r="253" spans="1:10" ht="15.75">
      <c r="A253" s="96"/>
      <c r="B253" s="97"/>
      <c r="C253" s="97"/>
      <c r="D253" s="97"/>
      <c r="E253" s="98"/>
      <c r="F253" s="101"/>
      <c r="G253" s="101"/>
      <c r="H253" s="101"/>
      <c r="I253" s="100"/>
      <c r="J253" s="100"/>
    </row>
    <row r="254" spans="1:10" ht="15.75">
      <c r="A254" s="96"/>
      <c r="B254" s="97"/>
      <c r="C254" s="97"/>
      <c r="D254" s="97"/>
      <c r="E254" s="98"/>
      <c r="F254" s="101"/>
      <c r="G254" s="101"/>
      <c r="H254" s="101"/>
      <c r="I254" s="100"/>
      <c r="J254" s="100"/>
    </row>
    <row r="255" spans="1:10" ht="15.75">
      <c r="A255" s="96"/>
      <c r="B255" s="97"/>
      <c r="C255" s="97"/>
      <c r="D255" s="97"/>
      <c r="E255" s="98"/>
      <c r="F255" s="101"/>
      <c r="G255" s="101"/>
      <c r="H255" s="101"/>
      <c r="I255" s="100"/>
      <c r="J255" s="100"/>
    </row>
    <row r="256" spans="1:10" ht="15.75">
      <c r="A256" s="96"/>
      <c r="B256" s="97"/>
      <c r="C256" s="97"/>
      <c r="D256" s="97"/>
      <c r="E256" s="98"/>
      <c r="F256" s="101"/>
      <c r="G256" s="101"/>
      <c r="H256" s="101"/>
      <c r="I256" s="100"/>
      <c r="J256" s="100"/>
    </row>
    <row r="257" spans="1:10" ht="15.75">
      <c r="A257" s="96"/>
      <c r="B257" s="97"/>
      <c r="C257" s="97"/>
      <c r="D257" s="97"/>
      <c r="E257" s="98"/>
      <c r="F257" s="101"/>
      <c r="G257" s="101"/>
      <c r="H257" s="101"/>
      <c r="I257" s="100"/>
      <c r="J257" s="100"/>
    </row>
    <row r="258" spans="1:10" ht="15.75">
      <c r="A258" s="96"/>
      <c r="B258" s="97"/>
      <c r="C258" s="97"/>
      <c r="D258" s="97"/>
      <c r="E258" s="98"/>
      <c r="F258" s="101"/>
      <c r="G258" s="101"/>
      <c r="H258" s="101"/>
      <c r="I258" s="100"/>
      <c r="J258" s="100"/>
    </row>
    <row r="259" spans="1:10" ht="15.75">
      <c r="A259" s="96"/>
      <c r="B259" s="97"/>
      <c r="C259" s="97"/>
      <c r="D259" s="97"/>
      <c r="E259" s="98"/>
      <c r="F259" s="101"/>
      <c r="G259" s="101"/>
      <c r="H259" s="101"/>
      <c r="I259" s="100"/>
      <c r="J259" s="100"/>
    </row>
    <row r="260" spans="1:10" ht="15.75">
      <c r="A260" s="96"/>
      <c r="B260" s="97"/>
      <c r="C260" s="97"/>
      <c r="D260" s="97"/>
      <c r="E260" s="98"/>
      <c r="F260" s="101"/>
      <c r="G260" s="101"/>
      <c r="H260" s="101"/>
      <c r="I260" s="100"/>
      <c r="J260" s="100"/>
    </row>
    <row r="261" spans="1:10" ht="15.75">
      <c r="A261" s="96"/>
      <c r="B261" s="97"/>
      <c r="C261" s="97"/>
      <c r="D261" s="97"/>
      <c r="E261" s="98"/>
      <c r="F261" s="101"/>
      <c r="G261" s="101"/>
      <c r="H261" s="101"/>
      <c r="I261" s="100"/>
      <c r="J261" s="100"/>
    </row>
    <row r="262" spans="1:10" ht="15.75">
      <c r="A262" s="96"/>
      <c r="B262" s="97"/>
      <c r="C262" s="97"/>
      <c r="D262" s="97"/>
      <c r="E262" s="98"/>
      <c r="F262" s="101"/>
      <c r="G262" s="101"/>
      <c r="H262" s="101"/>
      <c r="I262" s="100"/>
      <c r="J262" s="100"/>
    </row>
    <row r="263" spans="1:10" ht="15.75">
      <c r="A263" s="96"/>
      <c r="B263" s="97"/>
      <c r="C263" s="97"/>
      <c r="D263" s="97"/>
      <c r="E263" s="98"/>
      <c r="F263" s="101"/>
      <c r="G263" s="101"/>
      <c r="H263" s="101"/>
      <c r="I263" s="100"/>
      <c r="J263" s="100"/>
    </row>
    <row r="264" spans="1:10" ht="15.75">
      <c r="A264" s="96"/>
      <c r="B264" s="97"/>
      <c r="C264" s="97"/>
      <c r="D264" s="97"/>
      <c r="E264" s="98"/>
      <c r="F264" s="101"/>
      <c r="G264" s="101"/>
      <c r="H264" s="101"/>
      <c r="I264" s="100"/>
      <c r="J264" s="100"/>
    </row>
    <row r="265" spans="1:10" ht="15.75">
      <c r="A265" s="96"/>
      <c r="B265" s="97"/>
      <c r="C265" s="97"/>
      <c r="D265" s="97"/>
      <c r="E265" s="98"/>
      <c r="F265" s="101"/>
      <c r="G265" s="101"/>
      <c r="H265" s="101"/>
      <c r="I265" s="100"/>
      <c r="J265" s="100"/>
    </row>
    <row r="266" spans="1:10" ht="15.75">
      <c r="A266" s="96"/>
      <c r="B266" s="97"/>
      <c r="C266" s="97"/>
      <c r="D266" s="97"/>
      <c r="E266" s="98"/>
      <c r="F266" s="101"/>
      <c r="G266" s="101"/>
      <c r="H266" s="101"/>
      <c r="I266" s="100"/>
      <c r="J266" s="100"/>
    </row>
    <row r="267" spans="1:10" ht="15.75">
      <c r="A267" s="96"/>
      <c r="B267" s="97"/>
      <c r="C267" s="97"/>
      <c r="D267" s="97"/>
      <c r="E267" s="98"/>
      <c r="F267" s="101"/>
      <c r="G267" s="101"/>
      <c r="H267" s="101"/>
      <c r="I267" s="100"/>
      <c r="J267" s="100"/>
    </row>
    <row r="268" spans="1:10" ht="15.75">
      <c r="A268" s="96"/>
      <c r="B268" s="97"/>
      <c r="C268" s="97"/>
      <c r="D268" s="97"/>
      <c r="E268" s="98"/>
      <c r="F268" s="101"/>
      <c r="G268" s="101"/>
      <c r="H268" s="101"/>
      <c r="I268" s="100"/>
      <c r="J268" s="100"/>
    </row>
    <row r="269" spans="1:10" ht="15.75">
      <c r="A269" s="96"/>
      <c r="B269" s="97"/>
      <c r="C269" s="97"/>
      <c r="D269" s="97"/>
      <c r="E269" s="98"/>
      <c r="F269" s="101"/>
      <c r="G269" s="101"/>
      <c r="H269" s="101"/>
      <c r="I269" s="100"/>
      <c r="J269" s="100"/>
    </row>
    <row r="270" spans="1:10" ht="15.75">
      <c r="A270" s="96"/>
      <c r="B270" s="97"/>
      <c r="C270" s="97"/>
      <c r="D270" s="97"/>
      <c r="E270" s="98"/>
      <c r="F270" s="101"/>
      <c r="G270" s="101"/>
      <c r="H270" s="101"/>
      <c r="I270" s="100"/>
      <c r="J270" s="100"/>
    </row>
    <row r="271" spans="1:10" ht="15.75">
      <c r="A271" s="96"/>
      <c r="B271" s="97"/>
      <c r="C271" s="97"/>
      <c r="D271" s="97"/>
      <c r="E271" s="98"/>
      <c r="F271" s="101"/>
      <c r="G271" s="101"/>
      <c r="H271" s="101"/>
      <c r="I271" s="100"/>
      <c r="J271" s="100"/>
    </row>
    <row r="272" spans="1:10" ht="15.75">
      <c r="A272" s="96"/>
      <c r="B272" s="97"/>
      <c r="C272" s="97"/>
      <c r="D272" s="97"/>
      <c r="E272" s="98"/>
      <c r="F272" s="101"/>
      <c r="G272" s="101"/>
      <c r="H272" s="101"/>
      <c r="I272" s="100"/>
      <c r="J272" s="100"/>
    </row>
    <row r="273" spans="1:10" ht="15.75">
      <c r="A273" s="96"/>
      <c r="B273" s="97"/>
      <c r="C273" s="97"/>
      <c r="D273" s="97"/>
      <c r="E273" s="98"/>
      <c r="F273" s="101"/>
      <c r="G273" s="101"/>
      <c r="H273" s="101"/>
      <c r="I273" s="100"/>
      <c r="J273" s="100"/>
    </row>
    <row r="274" spans="1:10" ht="15.75">
      <c r="A274" s="96"/>
      <c r="B274" s="97"/>
      <c r="C274" s="97"/>
      <c r="D274" s="97"/>
      <c r="E274" s="98"/>
      <c r="F274" s="101"/>
      <c r="G274" s="101"/>
      <c r="H274" s="101"/>
      <c r="I274" s="100"/>
      <c r="J274" s="100"/>
    </row>
    <row r="275" spans="1:10" ht="15.75">
      <c r="A275" s="96"/>
      <c r="B275" s="97"/>
      <c r="C275" s="97"/>
      <c r="D275" s="97"/>
      <c r="E275" s="98"/>
      <c r="F275" s="101"/>
      <c r="G275" s="101"/>
      <c r="H275" s="101"/>
      <c r="I275" s="100"/>
      <c r="J275" s="100"/>
    </row>
    <row r="276" spans="1:10" ht="15.75">
      <c r="A276" s="96"/>
      <c r="B276" s="97"/>
      <c r="C276" s="97"/>
      <c r="D276" s="97"/>
      <c r="E276" s="98"/>
      <c r="F276" s="101"/>
      <c r="G276" s="101"/>
      <c r="H276" s="101"/>
      <c r="I276" s="100"/>
      <c r="J276" s="100"/>
    </row>
    <row r="277" spans="1:10" ht="15.75">
      <c r="A277" s="96"/>
      <c r="B277" s="97"/>
      <c r="C277" s="97"/>
      <c r="D277" s="97"/>
      <c r="E277" s="98"/>
      <c r="F277" s="101"/>
      <c r="G277" s="101"/>
      <c r="H277" s="101"/>
      <c r="I277" s="100"/>
      <c r="J277" s="100"/>
    </row>
    <row r="278" spans="1:10" ht="15.75">
      <c r="A278" s="96"/>
      <c r="B278" s="97"/>
      <c r="C278" s="97"/>
      <c r="D278" s="97"/>
      <c r="E278" s="98"/>
      <c r="F278" s="101"/>
      <c r="G278" s="101"/>
      <c r="H278" s="101"/>
      <c r="I278" s="100"/>
      <c r="J278" s="100"/>
    </row>
    <row r="279" spans="1:10" ht="15.75">
      <c r="A279" s="96"/>
      <c r="B279" s="97"/>
      <c r="C279" s="97"/>
      <c r="D279" s="97"/>
      <c r="E279" s="98"/>
      <c r="F279" s="101"/>
      <c r="G279" s="101"/>
      <c r="H279" s="101"/>
      <c r="I279" s="100"/>
      <c r="J279" s="100"/>
    </row>
    <row r="280" spans="1:10" ht="15.75">
      <c r="A280" s="96"/>
      <c r="B280" s="97"/>
      <c r="C280" s="97"/>
      <c r="D280" s="97"/>
      <c r="E280" s="98"/>
      <c r="F280" s="101"/>
      <c r="G280" s="101"/>
      <c r="H280" s="101"/>
      <c r="I280" s="100"/>
      <c r="J280" s="100"/>
    </row>
    <row r="281" spans="1:10" ht="15.75">
      <c r="A281" s="96"/>
      <c r="B281" s="97"/>
      <c r="C281" s="97"/>
      <c r="D281" s="97"/>
      <c r="E281" s="98"/>
      <c r="F281" s="101"/>
      <c r="G281" s="101"/>
      <c r="H281" s="101"/>
      <c r="I281" s="100"/>
      <c r="J281" s="100"/>
    </row>
    <row r="282" spans="1:10" ht="15.75">
      <c r="A282" s="96"/>
      <c r="B282" s="97"/>
      <c r="C282" s="97"/>
      <c r="D282" s="97"/>
      <c r="E282" s="98"/>
      <c r="F282" s="101"/>
      <c r="G282" s="101"/>
      <c r="H282" s="101"/>
      <c r="I282" s="100"/>
      <c r="J282" s="100"/>
    </row>
    <row r="283" spans="1:10" ht="15.75">
      <c r="A283" s="96"/>
      <c r="B283" s="97"/>
      <c r="C283" s="97"/>
      <c r="D283" s="97"/>
      <c r="E283" s="98"/>
      <c r="F283" s="101"/>
      <c r="G283" s="101"/>
      <c r="H283" s="101"/>
      <c r="I283" s="100"/>
      <c r="J283" s="100"/>
    </row>
    <row r="284" spans="1:10" ht="15.75">
      <c r="A284" s="96"/>
      <c r="B284" s="97"/>
      <c r="C284" s="97"/>
      <c r="D284" s="97"/>
      <c r="E284" s="98"/>
      <c r="F284" s="101"/>
      <c r="G284" s="101"/>
      <c r="H284" s="101"/>
      <c r="I284" s="100"/>
      <c r="J284" s="100"/>
    </row>
    <row r="285" spans="1:10" ht="15.75">
      <c r="A285" s="96"/>
      <c r="B285" s="97"/>
      <c r="C285" s="97"/>
      <c r="D285" s="97"/>
      <c r="E285" s="98"/>
      <c r="F285" s="101"/>
      <c r="G285" s="101"/>
      <c r="H285" s="101"/>
      <c r="I285" s="100"/>
      <c r="J285" s="100"/>
    </row>
    <row r="286" spans="1:10" ht="15.75">
      <c r="A286" s="96"/>
      <c r="B286" s="97"/>
      <c r="C286" s="97"/>
      <c r="D286" s="97"/>
      <c r="E286" s="98"/>
      <c r="F286" s="101"/>
      <c r="G286" s="101"/>
      <c r="H286" s="101"/>
      <c r="I286" s="100"/>
      <c r="J286" s="100"/>
    </row>
    <row r="287" spans="1:10" ht="15.75">
      <c r="A287" s="96"/>
      <c r="B287" s="97"/>
      <c r="C287" s="97"/>
      <c r="D287" s="97"/>
      <c r="E287" s="98"/>
      <c r="F287" s="101"/>
      <c r="G287" s="101"/>
      <c r="H287" s="101"/>
      <c r="I287" s="100"/>
      <c r="J287" s="100"/>
    </row>
  </sheetData>
  <sheetProtection/>
  <mergeCells count="11">
    <mergeCell ref="I5:I7"/>
    <mergeCell ref="J5:J7"/>
    <mergeCell ref="A2:J3"/>
    <mergeCell ref="A5:A7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8" max="17" man="1"/>
    <brk id="111" max="24" man="1"/>
  </rowBreaks>
  <colBreaks count="1" manualBreakCount="1">
    <brk id="1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Деркач Світлана Олексіївна</cp:lastModifiedBy>
  <dcterms:created xsi:type="dcterms:W3CDTF">2017-12-05T14:21:51Z</dcterms:created>
  <dcterms:modified xsi:type="dcterms:W3CDTF">2017-12-05T14:31:47Z</dcterms:modified>
  <cp:category/>
  <cp:version/>
  <cp:contentType/>
  <cp:contentStatus/>
</cp:coreProperties>
</file>