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9345" activeTab="0"/>
  </bookViews>
  <sheets>
    <sheet name="13 10 17(новПлан" sheetId="1" r:id="rId1"/>
  </sheets>
  <externalReferences>
    <externalReference r:id="rId4"/>
  </externalReferences>
  <definedNames>
    <definedName name="_xlnm.Print_Area" localSheetId="0">'13 10 17(новПлан'!$A$1:$S$111</definedName>
  </definedNames>
  <calcPr fullCalcOnLoad="1"/>
</workbook>
</file>

<file path=xl/sharedStrings.xml><?xml version="1.0" encoding="utf-8"?>
<sst xmlns="http://schemas.openxmlformats.org/spreadsheetml/2006/main" count="174" uniqueCount="169">
  <si>
    <t xml:space="preserve">Інформація щодо виконання індикативних показників по доходах загального фонду бюджету міста Києва,                                           що зібрані на території Голосіївського району станом на 16 жовтня 2017 року </t>
  </si>
  <si>
    <t>Код бюджетної класифікації</t>
  </si>
  <si>
    <t>Назва доходів</t>
  </si>
  <si>
    <t>План за розписом на 2017 рік</t>
  </si>
  <si>
    <t>План на 2017 рік уточнений</t>
  </si>
  <si>
    <t>План на січень-жовтень 2017 року</t>
  </si>
  <si>
    <t xml:space="preserve">Фактичні надходження станом на </t>
  </si>
  <si>
    <t>% виконання до плану січня-жовтня 2017 року</t>
  </si>
  <si>
    <t>Відхилення факту від плану січня-жовтня 2017 року</t>
  </si>
  <si>
    <t>% виконання до річного розпису уточненого</t>
  </si>
  <si>
    <t>абсолютне відхилення до річного розпису уточненого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</si>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</sst>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172" fontId="3" fillId="0" borderId="0" xfId="53" applyNumberFormat="1" applyFont="1" applyBorder="1" applyAlignment="1" applyProtection="1">
      <alignment horizontal="centerContinuous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172" fontId="8" fillId="0" borderId="0" xfId="53" applyNumberFormat="1" applyFont="1" applyBorder="1" applyAlignment="1" applyProtection="1">
      <alignment horizontal="centerContinuous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72" fontId="6" fillId="0" borderId="10" xfId="53" applyNumberFormat="1" applyFont="1" applyBorder="1" applyAlignment="1" applyProtection="1">
      <alignment wrapText="1"/>
      <protection/>
    </xf>
    <xf numFmtId="173" fontId="6" fillId="0" borderId="10" xfId="53" applyNumberFormat="1" applyFont="1" applyBorder="1" applyAlignment="1" applyProtection="1">
      <alignment wrapText="1"/>
      <protection locked="0"/>
    </xf>
    <xf numFmtId="174" fontId="6" fillId="0" borderId="10" xfId="53" applyNumberFormat="1" applyFont="1" applyBorder="1" applyAlignment="1" applyProtection="1">
      <alignment wrapText="1"/>
      <protection locked="0"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72" fontId="9" fillId="5" borderId="10" xfId="54" applyNumberFormat="1" applyFont="1" applyFill="1" applyBorder="1" applyAlignment="1" applyProtection="1">
      <alignment horizontal="left" vertical="center" wrapText="1"/>
      <protection/>
    </xf>
    <xf numFmtId="172" fontId="3" fillId="5" borderId="10" xfId="54" applyNumberFormat="1" applyFont="1" applyFill="1" applyBorder="1" applyAlignment="1" applyProtection="1">
      <alignment horizontal="right" vertical="center" wrapText="1"/>
      <protection/>
    </xf>
    <xf numFmtId="172" fontId="3" fillId="5" borderId="10" xfId="53" applyNumberFormat="1" applyFont="1" applyFill="1" applyBorder="1" applyAlignment="1" applyProtection="1">
      <alignment wrapText="1"/>
      <protection/>
    </xf>
    <xf numFmtId="174" fontId="3" fillId="5" borderId="10" xfId="53" applyNumberFormat="1" applyFont="1" applyFill="1" applyBorder="1" applyAlignment="1" applyProtection="1">
      <alignment wrapText="1"/>
      <protection/>
    </xf>
    <xf numFmtId="3" fontId="9" fillId="33" borderId="10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72" fontId="9" fillId="0" borderId="10" xfId="54" applyNumberFormat="1" applyFont="1" applyBorder="1" applyAlignment="1" applyProtection="1">
      <alignment horizontal="left" vertical="center" wrapText="1"/>
      <protection/>
    </xf>
    <xf numFmtId="172" fontId="3" fillId="0" borderId="10" xfId="53" applyNumberFormat="1" applyFont="1" applyBorder="1" applyAlignment="1" applyProtection="1">
      <alignment wrapText="1"/>
      <protection/>
    </xf>
    <xf numFmtId="174" fontId="3" fillId="0" borderId="10" xfId="53" applyNumberFormat="1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72" fontId="6" fillId="0" borderId="10" xfId="54" applyNumberFormat="1" applyFont="1" applyBorder="1" applyAlignment="1" applyProtection="1">
      <alignment horizontal="left" vertical="center" wrapText="1"/>
      <protection/>
    </xf>
    <xf numFmtId="172" fontId="7" fillId="0" borderId="10" xfId="53" applyNumberFormat="1" applyFont="1" applyBorder="1" applyAlignment="1" applyProtection="1">
      <alignment wrapText="1"/>
      <protection/>
    </xf>
    <xf numFmtId="174" fontId="7" fillId="0" borderId="10" xfId="53" applyNumberFormat="1" applyFont="1" applyBorder="1" applyAlignment="1" applyProtection="1">
      <alignment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172" fontId="3" fillId="0" borderId="10" xfId="53" applyNumberFormat="1" applyFont="1" applyFill="1" applyBorder="1" applyAlignment="1" applyProtection="1">
      <alignment wrapText="1"/>
      <protection/>
    </xf>
    <xf numFmtId="3" fontId="9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72" fontId="12" fillId="0" borderId="10" xfId="54" applyNumberFormat="1" applyFont="1" applyBorder="1" applyAlignment="1" applyProtection="1">
      <alignment horizontal="left" vertical="center" wrapText="1"/>
      <protection/>
    </xf>
    <xf numFmtId="3" fontId="12" fillId="0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Alignment="1" applyProtection="1">
      <alignment wrapText="1"/>
      <protection locked="0"/>
    </xf>
    <xf numFmtId="172" fontId="14" fillId="0" borderId="10" xfId="53" applyNumberFormat="1" applyFont="1" applyFill="1" applyBorder="1" applyAlignment="1" applyProtection="1">
      <alignment wrapText="1"/>
      <protection/>
    </xf>
    <xf numFmtId="3" fontId="15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0" xfId="53" applyNumberFormat="1" applyFont="1" applyFill="1" applyBorder="1" applyProtection="1">
      <alignment/>
      <protection/>
    </xf>
    <xf numFmtId="172" fontId="14" fillId="0" borderId="10" xfId="53" applyNumberFormat="1" applyFont="1" applyBorder="1" applyAlignment="1" applyProtection="1">
      <alignment wrapText="1"/>
      <protection/>
    </xf>
    <xf numFmtId="3" fontId="15" fillId="0" borderId="0" xfId="53" applyNumberFormat="1" applyFont="1" applyFill="1" applyBorder="1" applyProtection="1">
      <alignment/>
      <protection/>
    </xf>
    <xf numFmtId="0" fontId="15" fillId="0" borderId="0" xfId="0" applyFont="1" applyAlignment="1">
      <alignment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72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3" fontId="12" fillId="0" borderId="10" xfId="53" applyNumberFormat="1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172" fontId="7" fillId="0" borderId="10" xfId="53" applyNumberFormat="1" applyFont="1" applyFill="1" applyBorder="1" applyAlignment="1" applyProtection="1">
      <alignment wrapText="1"/>
      <protection/>
    </xf>
    <xf numFmtId="49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 vertical="center" wrapText="1"/>
    </xf>
    <xf numFmtId="172" fontId="17" fillId="0" borderId="10" xfId="53" applyNumberFormat="1" applyFont="1" applyBorder="1" applyAlignment="1" applyProtection="1">
      <alignment wrapText="1"/>
      <protection/>
    </xf>
    <xf numFmtId="172" fontId="9" fillId="34" borderId="10" xfId="54" applyNumberFormat="1" applyFont="1" applyFill="1" applyBorder="1" applyAlignment="1" applyProtection="1">
      <alignment horizontal="left" vertical="center" wrapText="1"/>
      <protection/>
    </xf>
    <xf numFmtId="172" fontId="3" fillId="34" borderId="10" xfId="53" applyNumberFormat="1" applyFont="1" applyFill="1" applyBorder="1" applyAlignment="1" applyProtection="1">
      <alignment wrapText="1"/>
      <protection/>
    </xf>
    <xf numFmtId="172" fontId="6" fillId="34" borderId="10" xfId="54" applyNumberFormat="1" applyFont="1" applyFill="1" applyBorder="1" applyAlignment="1" applyProtection="1">
      <alignment horizontal="left" vertical="center" wrapText="1"/>
      <protection/>
    </xf>
    <xf numFmtId="172" fontId="12" fillId="34" borderId="10" xfId="54" applyNumberFormat="1" applyFont="1" applyFill="1" applyBorder="1" applyAlignment="1" applyProtection="1">
      <alignment horizontal="left" vertical="center" wrapText="1"/>
      <protection/>
    </xf>
    <xf numFmtId="172" fontId="14" fillId="34" borderId="10" xfId="53" applyNumberFormat="1" applyFont="1" applyFill="1" applyBorder="1" applyAlignment="1" applyProtection="1">
      <alignment wrapText="1"/>
      <protection/>
    </xf>
    <xf numFmtId="3" fontId="12" fillId="34" borderId="10" xfId="53" applyNumberFormat="1" applyFont="1" applyFill="1" applyBorder="1" applyAlignment="1" applyProtection="1">
      <alignment wrapText="1"/>
      <protection/>
    </xf>
    <xf numFmtId="172" fontId="17" fillId="34" borderId="10" xfId="53" applyNumberFormat="1" applyFont="1" applyFill="1" applyBorder="1" applyAlignment="1" applyProtection="1">
      <alignment wrapText="1"/>
      <protection/>
    </xf>
    <xf numFmtId="3" fontId="12" fillId="34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Protection="1">
      <alignment/>
      <protection/>
    </xf>
    <xf numFmtId="3" fontId="6" fillId="35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172" fontId="7" fillId="34" borderId="10" xfId="53" applyNumberFormat="1" applyFont="1" applyFill="1" applyBorder="1" applyAlignment="1" applyProtection="1">
      <alignment wrapText="1"/>
      <protection/>
    </xf>
    <xf numFmtId="0" fontId="1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49" fontId="6" fillId="0" borderId="10" xfId="54" applyNumberFormat="1" applyFont="1" applyBorder="1" applyAlignment="1" applyProtection="1">
      <alignment vertical="justify"/>
      <protection/>
    </xf>
    <xf numFmtId="0" fontId="12" fillId="0" borderId="11" xfId="0" applyFont="1" applyFill="1" applyBorder="1" applyAlignment="1">
      <alignment horizontal="center" vertical="center" wrapText="1"/>
    </xf>
    <xf numFmtId="49" fontId="9" fillId="36" borderId="10" xfId="54" applyNumberFormat="1" applyFont="1" applyFill="1" applyBorder="1" applyAlignment="1" applyProtection="1">
      <alignment horizontal="center" vertical="center"/>
      <protection/>
    </xf>
    <xf numFmtId="172" fontId="9" fillId="36" borderId="10" xfId="54" applyNumberFormat="1" applyFont="1" applyFill="1" applyBorder="1" applyAlignment="1" applyProtection="1">
      <alignment horizontal="left" vertical="center" wrapText="1"/>
      <protection/>
    </xf>
    <xf numFmtId="172" fontId="3" fillId="36" borderId="10" xfId="53" applyNumberFormat="1" applyFont="1" applyFill="1" applyBorder="1" applyAlignment="1" applyProtection="1">
      <alignment wrapText="1"/>
      <protection/>
    </xf>
    <xf numFmtId="174" fontId="3" fillId="36" borderId="10" xfId="53" applyNumberFormat="1" applyFont="1" applyFill="1" applyBorder="1" applyAlignment="1" applyProtection="1">
      <alignment wrapText="1"/>
      <protection/>
    </xf>
    <xf numFmtId="49" fontId="6" fillId="0" borderId="0" xfId="53" applyNumberFormat="1" applyFont="1" applyProtection="1">
      <alignment/>
      <protection/>
    </xf>
    <xf numFmtId="174" fontId="6" fillId="0" borderId="0" xfId="53" applyNumberFormat="1" applyFont="1" applyAlignment="1" applyProtection="1">
      <alignment horizontal="left"/>
      <protection/>
    </xf>
    <xf numFmtId="172" fontId="6" fillId="0" borderId="0" xfId="53" applyNumberFormat="1" applyFont="1" applyProtection="1">
      <alignment/>
      <protection/>
    </xf>
    <xf numFmtId="173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3" fontId="9" fillId="0" borderId="12" xfId="53" applyNumberFormat="1" applyFont="1" applyBorder="1" applyAlignment="1" applyProtection="1">
      <alignment horizontal="center" vertical="center" wrapText="1"/>
      <protection/>
    </xf>
    <xf numFmtId="3" fontId="9" fillId="0" borderId="13" xfId="53" applyNumberFormat="1" applyFont="1" applyBorder="1" applyAlignment="1" applyProtection="1">
      <alignment horizontal="center" vertical="center" wrapText="1"/>
      <protection/>
    </xf>
    <xf numFmtId="3" fontId="9" fillId="0" borderId="14" xfId="53" applyNumberFormat="1" applyFont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2" xfId="53" applyNumberFormat="1" applyFont="1" applyBorder="1" applyAlignment="1" applyProtection="1">
      <alignment horizontal="center" wrapText="1"/>
      <protection/>
    </xf>
    <xf numFmtId="49" fontId="9" fillId="0" borderId="13" xfId="53" applyNumberFormat="1" applyFont="1" applyBorder="1" applyAlignment="1" applyProtection="1">
      <alignment horizontal="center" wrapText="1"/>
      <protection/>
    </xf>
    <xf numFmtId="49" fontId="9" fillId="0" borderId="14" xfId="53" applyNumberFormat="1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9" fillId="0" borderId="14" xfId="53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2" fontId="9" fillId="0" borderId="12" xfId="53" applyNumberFormat="1" applyFont="1" applyBorder="1" applyAlignment="1" applyProtection="1">
      <alignment horizontal="center" vertical="center" wrapText="1"/>
      <protection/>
    </xf>
    <xf numFmtId="172" fontId="9" fillId="0" borderId="13" xfId="53" applyNumberFormat="1" applyFont="1" applyBorder="1" applyAlignment="1" applyProtection="1">
      <alignment horizontal="center" vertical="center" wrapText="1"/>
      <protection/>
    </xf>
    <xf numFmtId="172" fontId="9" fillId="0" borderId="14" xfId="53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wrapText="1"/>
    </xf>
    <xf numFmtId="0" fontId="9" fillId="0" borderId="13" xfId="53" applyFont="1" applyBorder="1" applyAlignment="1" applyProtection="1">
      <alignment horizontal="center" vertical="center" wrapText="1"/>
      <protection/>
    </xf>
    <xf numFmtId="0" fontId="9" fillId="0" borderId="14" xfId="53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7"/>
  <sheetViews>
    <sheetView tabSelected="1" view="pageBreakPreview" zoomScale="70" zoomScaleNormal="70" zoomScaleSheetLayoutView="70" zoomScalePageLayoutView="0" workbookViewId="0" topLeftCell="A1">
      <pane xSplit="2" ySplit="8" topLeftCell="C10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9" sqref="E19:E28"/>
    </sheetView>
  </sheetViews>
  <sheetFormatPr defaultColWidth="9.00390625" defaultRowHeight="12.75"/>
  <cols>
    <col min="1" max="1" width="15.25390625" style="7" customWidth="1"/>
    <col min="2" max="2" width="37.00390625" style="104" customWidth="1"/>
    <col min="3" max="4" width="18.75390625" style="104" customWidth="1"/>
    <col min="5" max="5" width="18.25390625" style="105" customWidth="1"/>
    <col min="6" max="6" width="19.125" style="7" bestFit="1" customWidth="1"/>
    <col min="7" max="7" width="18.125" style="7" customWidth="1"/>
    <col min="8" max="8" width="19.125" style="7" customWidth="1"/>
    <col min="9" max="9" width="16.875" style="7" customWidth="1"/>
    <col min="10" max="10" width="17.125" style="7" customWidth="1"/>
    <col min="11" max="11" width="20.125" style="7" hidden="1" customWidth="1"/>
    <col min="12" max="12" width="16.00390625" style="7" hidden="1" customWidth="1"/>
    <col min="13" max="13" width="20.625" style="7" hidden="1" customWidth="1"/>
    <col min="14" max="14" width="16.125" style="7" hidden="1" customWidth="1"/>
    <col min="15" max="24" width="0" style="7" hidden="1" customWidth="1"/>
    <col min="25" max="25" width="13.375" style="7" customWidth="1"/>
    <col min="26" max="26" width="13.875" style="7" bestFit="1" customWidth="1"/>
    <col min="27" max="27" width="15.125" style="7" bestFit="1" customWidth="1"/>
    <col min="28" max="16384" width="9.125" style="7" customWidth="1"/>
  </cols>
  <sheetData>
    <row r="1" spans="1:38" ht="23.25">
      <c r="A1" s="1"/>
      <c r="B1" s="2"/>
      <c r="C1" s="2"/>
      <c r="D1" s="2"/>
      <c r="E1" s="3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23.2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0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12.75" customHeight="1">
      <c r="A4" s="10"/>
      <c r="B4" s="11"/>
      <c r="C4" s="11"/>
      <c r="D4" s="11"/>
      <c r="E4" s="12"/>
      <c r="F4" s="13"/>
      <c r="G4" s="13"/>
      <c r="H4" s="13"/>
      <c r="I4" s="14"/>
      <c r="J4" s="1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s="17" customFormat="1" ht="15" customHeight="1">
      <c r="A5" s="110" t="s">
        <v>1</v>
      </c>
      <c r="B5" s="113" t="s">
        <v>2</v>
      </c>
      <c r="C5" s="116" t="s">
        <v>3</v>
      </c>
      <c r="D5" s="116" t="s">
        <v>4</v>
      </c>
      <c r="E5" s="119" t="s">
        <v>5</v>
      </c>
      <c r="F5" s="113" t="s">
        <v>6</v>
      </c>
      <c r="G5" s="106" t="s">
        <v>7</v>
      </c>
      <c r="H5" s="116" t="s">
        <v>8</v>
      </c>
      <c r="I5" s="106" t="s">
        <v>9</v>
      </c>
      <c r="J5" s="106" t="s">
        <v>10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7" customFormat="1" ht="36" customHeight="1">
      <c r="A6" s="111"/>
      <c r="B6" s="114"/>
      <c r="C6" s="117"/>
      <c r="D6" s="117"/>
      <c r="E6" s="120"/>
      <c r="F6" s="122"/>
      <c r="G6" s="107"/>
      <c r="H6" s="123"/>
      <c r="I6" s="107"/>
      <c r="J6" s="10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17" customFormat="1" ht="15.75">
      <c r="A7" s="112"/>
      <c r="B7" s="115"/>
      <c r="C7" s="118"/>
      <c r="D7" s="118"/>
      <c r="E7" s="121"/>
      <c r="F7" s="18">
        <v>43024</v>
      </c>
      <c r="G7" s="108"/>
      <c r="H7" s="124"/>
      <c r="I7" s="108"/>
      <c r="J7" s="108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s="23" customFormat="1" ht="15.75">
      <c r="A8" s="19">
        <v>1</v>
      </c>
      <c r="B8" s="20">
        <v>2</v>
      </c>
      <c r="C8" s="20">
        <v>3</v>
      </c>
      <c r="D8" s="20"/>
      <c r="E8" s="20">
        <v>4</v>
      </c>
      <c r="F8" s="20">
        <v>5</v>
      </c>
      <c r="G8" s="20">
        <v>6</v>
      </c>
      <c r="H8" s="20">
        <v>7</v>
      </c>
      <c r="I8" s="21">
        <v>8</v>
      </c>
      <c r="J8" s="21">
        <v>9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s="23" customFormat="1" ht="31.5">
      <c r="A9" s="24"/>
      <c r="B9" s="25" t="s">
        <v>11</v>
      </c>
      <c r="C9" s="25"/>
      <c r="D9" s="25"/>
      <c r="E9" s="26"/>
      <c r="F9" s="27"/>
      <c r="G9" s="27"/>
      <c r="H9" s="27"/>
      <c r="I9" s="28"/>
      <c r="J9" s="27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38" s="17" customFormat="1" ht="20.25">
      <c r="A10" s="29">
        <v>10000000</v>
      </c>
      <c r="B10" s="30" t="s">
        <v>12</v>
      </c>
      <c r="C10" s="31">
        <v>3116259</v>
      </c>
      <c r="D10" s="32">
        <f>D11+D29+D40+D42</f>
        <v>3192040.9</v>
      </c>
      <c r="E10" s="32">
        <f>E11+E29+E40+E42</f>
        <v>2536107.9999999995</v>
      </c>
      <c r="F10" s="32">
        <f>F11+F29+F40+F42+0.00316</f>
        <v>2300674.9798600003</v>
      </c>
      <c r="G10" s="32">
        <f>F10/E10*100</f>
        <v>90.71675890222343</v>
      </c>
      <c r="H10" s="32">
        <f>F10-E10</f>
        <v>-235433.02013999922</v>
      </c>
      <c r="I10" s="33">
        <f>F10/D10*100</f>
        <v>72.07536030819657</v>
      </c>
      <c r="J10" s="32">
        <f>F10-D10</f>
        <v>-891365.9201399996</v>
      </c>
      <c r="K10" s="34" t="e">
        <f>K11+K29+K40+K42+#REF!</f>
        <v>#REF!</v>
      </c>
      <c r="L10" s="34" t="e">
        <f>L11+L29+L40+L42+#REF!</f>
        <v>#REF!</v>
      </c>
      <c r="M10" s="34" t="e">
        <f>M11+M29+M40+M42+#REF!</f>
        <v>#REF!</v>
      </c>
      <c r="N10" s="34" t="e">
        <f>N11+N29+N40+N42+#REF!</f>
        <v>#REF!</v>
      </c>
      <c r="O10" s="34" t="e">
        <f>O11+O29+O40+O42+#REF!</f>
        <v>#REF!</v>
      </c>
      <c r="P10" s="34" t="e">
        <f>P11+P29+P40+P42+#REF!</f>
        <v>#REF!</v>
      </c>
      <c r="Q10" s="34" t="e">
        <f>Q11+Q29+Q40+Q42+#REF!</f>
        <v>#REF!</v>
      </c>
      <c r="R10" s="34" t="e">
        <f>R11+R29+R40+R42+#REF!</f>
        <v>#REF!</v>
      </c>
      <c r="S10" s="34" t="e">
        <f>S11+S29+S40+S42+#REF!</f>
        <v>#REF!</v>
      </c>
      <c r="T10" s="34" t="e">
        <f>T11+T29+T40+T42+#REF!</f>
        <v>#REF!</v>
      </c>
      <c r="U10" s="34" t="e">
        <f>U11+U29+U40+U42+#REF!</f>
        <v>#REF!</v>
      </c>
      <c r="V10" s="34" t="e">
        <f>V11+V29+V40+V42+#REF!</f>
        <v>#REF!</v>
      </c>
      <c r="W10" s="34" t="e">
        <f>W11+W29+W40+W42+#REF!</f>
        <v>#REF!</v>
      </c>
      <c r="X10" s="34" t="e">
        <f>X11+X29+X40+X42+#REF!</f>
        <v>#REF!</v>
      </c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8" s="17" customFormat="1" ht="51.75" customHeight="1">
      <c r="A11" s="36">
        <v>11000000</v>
      </c>
      <c r="B11" s="37" t="s">
        <v>13</v>
      </c>
      <c r="C11" s="38">
        <v>1724986.1</v>
      </c>
      <c r="D11" s="38">
        <f>D12+D18</f>
        <v>1830209.2</v>
      </c>
      <c r="E11" s="38">
        <f>E12+E18</f>
        <v>1374400.0999999999</v>
      </c>
      <c r="F11" s="38">
        <f>F12+F18</f>
        <v>1311972.9549100003</v>
      </c>
      <c r="G11" s="38">
        <f>F11/E11*100</f>
        <v>95.45786230006826</v>
      </c>
      <c r="H11" s="38">
        <f>F11-E11</f>
        <v>-62427.14508999954</v>
      </c>
      <c r="I11" s="39">
        <f>F11/D11*100</f>
        <v>71.68431646557127</v>
      </c>
      <c r="J11" s="38">
        <f>F11-D11</f>
        <v>-518236.24508999963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s="40" customFormat="1" ht="32.25" customHeight="1">
      <c r="A12" s="36">
        <v>11010000</v>
      </c>
      <c r="B12" s="37" t="s">
        <v>14</v>
      </c>
      <c r="C12" s="38">
        <v>1392234</v>
      </c>
      <c r="D12" s="38">
        <f>D13+D14+D15+D16+D17</f>
        <v>1499771.2</v>
      </c>
      <c r="E12" s="38">
        <f>E13+E14+E15+E16+E17</f>
        <v>1201025.4</v>
      </c>
      <c r="F12" s="38">
        <f>F13+F14+F15+F16+F17</f>
        <v>1153782.3602100003</v>
      </c>
      <c r="G12" s="38">
        <f aca="true" t="shared" si="0" ref="G12:G77">F12/E12*100</f>
        <v>96.0664412434575</v>
      </c>
      <c r="H12" s="38">
        <f aca="true" t="shared" si="1" ref="H12:H79">F12-E12</f>
        <v>-47243.0397899996</v>
      </c>
      <c r="I12" s="39">
        <f aca="true" t="shared" si="2" ref="I12:I75">F12/D12*100</f>
        <v>76.93055848852147</v>
      </c>
      <c r="J12" s="38">
        <f>F12-D12</f>
        <v>-345988.83978999965</v>
      </c>
      <c r="K12" s="35">
        <v>692931700</v>
      </c>
      <c r="L12" s="35">
        <v>69845600</v>
      </c>
      <c r="M12" s="35">
        <v>692722600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s="47" customFormat="1" ht="72.75" customHeight="1">
      <c r="A13" s="41" t="s">
        <v>15</v>
      </c>
      <c r="B13" s="42" t="s">
        <v>16</v>
      </c>
      <c r="C13" s="38">
        <v>1259334</v>
      </c>
      <c r="D13" s="38">
        <v>1343245.7</v>
      </c>
      <c r="E13" s="43">
        <v>1081749.9</v>
      </c>
      <c r="F13" s="43">
        <f>2565801.02216-1539480.61328</f>
        <v>1026320.4088800002</v>
      </c>
      <c r="G13" s="43">
        <f t="shared" si="0"/>
        <v>94.8759421082452</v>
      </c>
      <c r="H13" s="43">
        <f t="shared" si="1"/>
        <v>-55429.49111999967</v>
      </c>
      <c r="I13" s="44">
        <f t="shared" si="2"/>
        <v>76.4060073953708</v>
      </c>
      <c r="J13" s="43">
        <f>F13-D13</f>
        <v>-316925.2911199997</v>
      </c>
      <c r="K13" s="45">
        <v>638851977</v>
      </c>
      <c r="L13" s="46">
        <v>62886823</v>
      </c>
      <c r="M13" s="45" t="e">
        <v>#REF!</v>
      </c>
      <c r="N13" s="45" t="e">
        <v>#REF!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1:38" s="23" customFormat="1" ht="115.5" customHeight="1">
      <c r="A14" s="41" t="s">
        <v>17</v>
      </c>
      <c r="B14" s="42" t="s">
        <v>18</v>
      </c>
      <c r="C14" s="38">
        <v>10500</v>
      </c>
      <c r="D14" s="38">
        <v>12995.9</v>
      </c>
      <c r="E14" s="43">
        <v>10025.9</v>
      </c>
      <c r="F14" s="43">
        <f>25472.95822-15283.77488</f>
        <v>10189.18334</v>
      </c>
      <c r="G14" s="43">
        <f t="shared" si="0"/>
        <v>101.6286152864082</v>
      </c>
      <c r="H14" s="43">
        <f t="shared" si="1"/>
        <v>163.28333999999995</v>
      </c>
      <c r="I14" s="44">
        <f t="shared" si="2"/>
        <v>78.40306050369732</v>
      </c>
      <c r="J14" s="43">
        <f aca="true" t="shared" si="3" ref="J14:J28">F14-D14</f>
        <v>-2806.71666</v>
      </c>
      <c r="K14" s="46">
        <v>4297156</v>
      </c>
      <c r="L14" s="46">
        <v>10352844</v>
      </c>
      <c r="M14" s="46" t="e">
        <v>#REF!</v>
      </c>
      <c r="N14" s="46" t="e">
        <v>#REF!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s="23" customFormat="1" ht="63">
      <c r="A15" s="41" t="s">
        <v>19</v>
      </c>
      <c r="B15" s="42" t="s">
        <v>20</v>
      </c>
      <c r="C15" s="38">
        <v>69900</v>
      </c>
      <c r="D15" s="38">
        <v>88961.6</v>
      </c>
      <c r="E15" s="43">
        <v>65111.6</v>
      </c>
      <c r="F15" s="43">
        <f>179020.89049-107412.53435</f>
        <v>71608.35613999999</v>
      </c>
      <c r="G15" s="43">
        <f t="shared" si="0"/>
        <v>109.97787819681899</v>
      </c>
      <c r="H15" s="43">
        <f t="shared" si="1"/>
        <v>6496.75613999999</v>
      </c>
      <c r="I15" s="44">
        <f t="shared" si="2"/>
        <v>80.49355692793293</v>
      </c>
      <c r="J15" s="43">
        <f t="shared" si="3"/>
        <v>-17353.243860000017</v>
      </c>
      <c r="K15" s="46">
        <v>209100</v>
      </c>
      <c r="L15" s="46">
        <v>19524900</v>
      </c>
      <c r="M15" s="46" t="e">
        <v>#REF!</v>
      </c>
      <c r="N15" s="46" t="e">
        <v>#REF!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s="23" customFormat="1" ht="63">
      <c r="A16" s="41" t="s">
        <v>21</v>
      </c>
      <c r="B16" s="42" t="s">
        <v>22</v>
      </c>
      <c r="C16" s="38">
        <v>52500</v>
      </c>
      <c r="D16" s="38">
        <v>54568</v>
      </c>
      <c r="E16" s="43">
        <v>44138</v>
      </c>
      <c r="F16" s="43">
        <f>114159.16368-68495.49828</f>
        <v>45663.6654</v>
      </c>
      <c r="G16" s="43">
        <f t="shared" si="0"/>
        <v>103.45658027096832</v>
      </c>
      <c r="H16" s="43">
        <f t="shared" si="1"/>
        <v>1525.665399999998</v>
      </c>
      <c r="I16" s="44">
        <f t="shared" si="2"/>
        <v>83.68213128573522</v>
      </c>
      <c r="J16" s="43">
        <f t="shared" si="3"/>
        <v>-8904.334600000002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1:38" s="23" customFormat="1" ht="110.25">
      <c r="A17" s="41" t="s">
        <v>23</v>
      </c>
      <c r="B17" s="42" t="s">
        <v>24</v>
      </c>
      <c r="C17" s="38">
        <v>0</v>
      </c>
      <c r="D17" s="38">
        <v>0</v>
      </c>
      <c r="E17" s="43">
        <v>0</v>
      </c>
      <c r="F17" s="43">
        <f>1.86612-1.11967</f>
        <v>0.7464500000000001</v>
      </c>
      <c r="G17" s="43">
        <v>0</v>
      </c>
      <c r="H17" s="43">
        <f t="shared" si="1"/>
        <v>0.7464500000000001</v>
      </c>
      <c r="I17" s="44">
        <v>0</v>
      </c>
      <c r="J17" s="43">
        <f t="shared" si="3"/>
        <v>0.7464500000000001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s="40" customFormat="1" ht="40.5" customHeight="1">
      <c r="A18" s="36">
        <v>11020000</v>
      </c>
      <c r="B18" s="37" t="s">
        <v>25</v>
      </c>
      <c r="C18" s="38">
        <v>332752.1</v>
      </c>
      <c r="D18" s="48">
        <f>SUM(D19:D28)</f>
        <v>330438</v>
      </c>
      <c r="E18" s="48">
        <f>SUM(E19:E28)</f>
        <v>173374.7</v>
      </c>
      <c r="F18" s="48">
        <f>F19+F20+F21+F22+F23+F24+F25+F26+F27+F28</f>
        <v>158190.59470000007</v>
      </c>
      <c r="G18" s="38">
        <f t="shared" si="0"/>
        <v>91.24202937337458</v>
      </c>
      <c r="H18" s="38">
        <f t="shared" si="1"/>
        <v>-15184.105299999937</v>
      </c>
      <c r="I18" s="39">
        <f t="shared" si="2"/>
        <v>47.87300331680983</v>
      </c>
      <c r="J18" s="38">
        <f t="shared" si="3"/>
        <v>-172247.40529999993</v>
      </c>
      <c r="K18" s="49" t="e">
        <f>K19+#REF!</f>
        <v>#REF!</v>
      </c>
      <c r="L18" s="49" t="e">
        <f>L19+#REF!</f>
        <v>#REF!</v>
      </c>
      <c r="M18" s="49" t="e">
        <f>M19+#REF!</f>
        <v>#REF!</v>
      </c>
      <c r="N18" s="49" t="e">
        <f>N19+#REF!</f>
        <v>#REF!</v>
      </c>
      <c r="O18" s="49" t="e">
        <f>O19+#REF!</f>
        <v>#REF!</v>
      </c>
      <c r="P18" s="49" t="e">
        <f>P19+#REF!</f>
        <v>#REF!</v>
      </c>
      <c r="Q18" s="49" t="e">
        <f>Q19+#REF!</f>
        <v>#REF!</v>
      </c>
      <c r="R18" s="49" t="e">
        <f>R19+#REF!</f>
        <v>#REF!</v>
      </c>
      <c r="S18" s="49" t="e">
        <f>S19+#REF!</f>
        <v>#REF!</v>
      </c>
      <c r="T18" s="49" t="e">
        <f>T19+#REF!</f>
        <v>#REF!</v>
      </c>
      <c r="U18" s="49" t="e">
        <f>U19+#REF!</f>
        <v>#REF!</v>
      </c>
      <c r="V18" s="49" t="e">
        <f>V19+#REF!</f>
        <v>#REF!</v>
      </c>
      <c r="W18" s="49" t="e">
        <f>W19+#REF!</f>
        <v>#REF!</v>
      </c>
      <c r="X18" s="49" t="e">
        <f>X19+#REF!</f>
        <v>#REF!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s="23" customFormat="1" ht="47.25">
      <c r="A19" s="41">
        <v>11020200</v>
      </c>
      <c r="B19" s="42" t="s">
        <v>26</v>
      </c>
      <c r="C19" s="38">
        <v>2156</v>
      </c>
      <c r="D19" s="38">
        <v>2953.2</v>
      </c>
      <c r="E19" s="43">
        <v>2351.5</v>
      </c>
      <c r="F19" s="43">
        <v>1839.67563</v>
      </c>
      <c r="G19" s="43">
        <f t="shared" si="0"/>
        <v>78.23413268126728</v>
      </c>
      <c r="H19" s="43">
        <f t="shared" si="1"/>
        <v>-511.82437000000004</v>
      </c>
      <c r="I19" s="44">
        <f t="shared" si="2"/>
        <v>62.29431227143438</v>
      </c>
      <c r="J19" s="43">
        <f t="shared" si="3"/>
        <v>-1113.5243699999999</v>
      </c>
      <c r="K19" s="46">
        <v>4285100</v>
      </c>
      <c r="L19" s="46" t="e">
        <f>#REF!-K19</f>
        <v>#REF!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s="23" customFormat="1" ht="47.25">
      <c r="A20" s="41" t="s">
        <v>27</v>
      </c>
      <c r="B20" s="42" t="s">
        <v>26</v>
      </c>
      <c r="C20" s="38">
        <v>0</v>
      </c>
      <c r="D20" s="38">
        <v>0</v>
      </c>
      <c r="E20" s="43">
        <v>0</v>
      </c>
      <c r="F20" s="43">
        <v>271.68932</v>
      </c>
      <c r="G20" s="43">
        <v>0</v>
      </c>
      <c r="H20" s="43">
        <f t="shared" si="1"/>
        <v>271.68932</v>
      </c>
      <c r="I20" s="44">
        <v>0</v>
      </c>
      <c r="J20" s="43">
        <f t="shared" si="3"/>
        <v>271.68932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s="23" customFormat="1" ht="47.25">
      <c r="A21" s="41" t="s">
        <v>28</v>
      </c>
      <c r="B21" s="42" t="s">
        <v>29</v>
      </c>
      <c r="C21" s="38">
        <v>215440</v>
      </c>
      <c r="D21" s="38">
        <v>215440</v>
      </c>
      <c r="E21" s="43">
        <v>87830</v>
      </c>
      <c r="F21" s="43">
        <f>804203.5012-723783.15105</f>
        <v>80420.35015000007</v>
      </c>
      <c r="G21" s="43">
        <f t="shared" si="0"/>
        <v>91.56364584993746</v>
      </c>
      <c r="H21" s="43">
        <f t="shared" si="1"/>
        <v>-7409.649849999929</v>
      </c>
      <c r="I21" s="44">
        <f t="shared" si="2"/>
        <v>37.328420975677716</v>
      </c>
      <c r="J21" s="43">
        <f t="shared" si="3"/>
        <v>-135019.64984999993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s="23" customFormat="1" ht="36.75" customHeight="1">
      <c r="A22" s="41" t="s">
        <v>30</v>
      </c>
      <c r="B22" s="42" t="s">
        <v>31</v>
      </c>
      <c r="C22" s="38">
        <v>20000</v>
      </c>
      <c r="D22" s="38">
        <v>20000</v>
      </c>
      <c r="E22" s="43">
        <v>15810</v>
      </c>
      <c r="F22" s="43">
        <f>118918.77981-107026.90167</f>
        <v>11891.87814</v>
      </c>
      <c r="G22" s="43">
        <f t="shared" si="0"/>
        <v>75.21744554079697</v>
      </c>
      <c r="H22" s="43">
        <f t="shared" si="1"/>
        <v>-3918.1218599999993</v>
      </c>
      <c r="I22" s="44">
        <f t="shared" si="2"/>
        <v>59.4593907</v>
      </c>
      <c r="J22" s="43">
        <f t="shared" si="3"/>
        <v>-8108.121859999999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s="23" customFormat="1" ht="73.5" customHeight="1">
      <c r="A23" s="41" t="s">
        <v>32</v>
      </c>
      <c r="B23" s="42" t="s">
        <v>33</v>
      </c>
      <c r="C23" s="38">
        <v>6400</v>
      </c>
      <c r="D23" s="38">
        <v>6400</v>
      </c>
      <c r="E23" s="43">
        <v>2400</v>
      </c>
      <c r="F23" s="43">
        <f>22260.50757-20034.45681</f>
        <v>2226.050760000002</v>
      </c>
      <c r="G23" s="43">
        <v>0</v>
      </c>
      <c r="H23" s="43">
        <f t="shared" si="1"/>
        <v>-173.9492399999981</v>
      </c>
      <c r="I23" s="44">
        <f t="shared" si="2"/>
        <v>34.78204312500003</v>
      </c>
      <c r="J23" s="43">
        <f t="shared" si="3"/>
        <v>-4173.949239999998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s="23" customFormat="1" ht="71.25" customHeight="1">
      <c r="A24" s="41" t="s">
        <v>34</v>
      </c>
      <c r="B24" s="42" t="s">
        <v>35</v>
      </c>
      <c r="C24" s="38">
        <v>12100</v>
      </c>
      <c r="D24" s="38">
        <v>12100</v>
      </c>
      <c r="E24" s="43">
        <v>9050</v>
      </c>
      <c r="F24" s="43">
        <f>88592.51217-79733.26097</f>
        <v>8859.251199999999</v>
      </c>
      <c r="G24" s="43">
        <f t="shared" si="0"/>
        <v>97.89227845303866</v>
      </c>
      <c r="H24" s="43">
        <f t="shared" si="1"/>
        <v>-190.7488000000012</v>
      </c>
      <c r="I24" s="44">
        <f t="shared" si="2"/>
        <v>73.2169520661157</v>
      </c>
      <c r="J24" s="43">
        <f t="shared" si="3"/>
        <v>-3240.748800000001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s="23" customFormat="1" ht="63">
      <c r="A25" s="41" t="s">
        <v>36</v>
      </c>
      <c r="B25" s="42" t="s">
        <v>37</v>
      </c>
      <c r="C25" s="38">
        <v>15500</v>
      </c>
      <c r="D25" s="38">
        <v>15.5</v>
      </c>
      <c r="E25" s="43">
        <v>9</v>
      </c>
      <c r="F25" s="43">
        <f>985.57708-887.01936</f>
        <v>98.55772000000002</v>
      </c>
      <c r="G25" s="43">
        <f t="shared" si="0"/>
        <v>1095.0857777777778</v>
      </c>
      <c r="H25" s="43">
        <f t="shared" si="1"/>
        <v>89.55772000000002</v>
      </c>
      <c r="I25" s="44">
        <f t="shared" si="2"/>
        <v>635.8562580645162</v>
      </c>
      <c r="J25" s="43">
        <f t="shared" si="3"/>
        <v>83.05772000000002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s="23" customFormat="1" ht="33.75" customHeight="1">
      <c r="A26" s="41" t="s">
        <v>38</v>
      </c>
      <c r="B26" s="42" t="s">
        <v>39</v>
      </c>
      <c r="C26" s="38">
        <v>73100</v>
      </c>
      <c r="D26" s="38">
        <v>69988.7</v>
      </c>
      <c r="E26" s="43">
        <v>53310</v>
      </c>
      <c r="F26" s="43">
        <f>498308.94979-448478.05474</f>
        <v>49830.89504999999</v>
      </c>
      <c r="G26" s="43">
        <f t="shared" si="0"/>
        <v>93.47382301631963</v>
      </c>
      <c r="H26" s="43">
        <f t="shared" si="1"/>
        <v>-3479.104950000008</v>
      </c>
      <c r="I26" s="44">
        <f t="shared" si="2"/>
        <v>71.19848639851861</v>
      </c>
      <c r="J26" s="43">
        <f t="shared" si="3"/>
        <v>-20157.804950000005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s="23" customFormat="1" ht="25.5" customHeight="1">
      <c r="A27" s="41" t="s">
        <v>40</v>
      </c>
      <c r="B27" s="42" t="s">
        <v>41</v>
      </c>
      <c r="C27" s="38">
        <v>0.6</v>
      </c>
      <c r="D27" s="38">
        <v>0.6</v>
      </c>
      <c r="E27" s="43">
        <v>0</v>
      </c>
      <c r="F27" s="43">
        <f>13.536-12.1824</f>
        <v>1.3536000000000001</v>
      </c>
      <c r="G27" s="43">
        <v>0</v>
      </c>
      <c r="H27" s="43">
        <f t="shared" si="1"/>
        <v>1.3536000000000001</v>
      </c>
      <c r="I27" s="44">
        <f t="shared" si="2"/>
        <v>225.60000000000002</v>
      </c>
      <c r="J27" s="43">
        <f t="shared" si="3"/>
        <v>0.7536000000000002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s="23" customFormat="1" ht="84" customHeight="1">
      <c r="A28" s="41" t="s">
        <v>42</v>
      </c>
      <c r="B28" s="50" t="s">
        <v>43</v>
      </c>
      <c r="C28" s="38">
        <v>3540</v>
      </c>
      <c r="D28" s="38">
        <v>3540</v>
      </c>
      <c r="E28" s="43">
        <v>2614.2</v>
      </c>
      <c r="F28" s="43">
        <f>27508.93126-24758.03813</f>
        <v>2750.8931300000004</v>
      </c>
      <c r="G28" s="43">
        <f t="shared" si="0"/>
        <v>105.22887040012243</v>
      </c>
      <c r="H28" s="43">
        <f t="shared" si="1"/>
        <v>136.69313000000056</v>
      </c>
      <c r="I28" s="44">
        <f t="shared" si="2"/>
        <v>77.708845480226</v>
      </c>
      <c r="J28" s="43">
        <f t="shared" si="3"/>
        <v>-789.1068699999996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s="17" customFormat="1" ht="47.25">
      <c r="A29" s="36">
        <v>13000000</v>
      </c>
      <c r="B29" s="37" t="s">
        <v>44</v>
      </c>
      <c r="C29" s="38">
        <v>18454.4</v>
      </c>
      <c r="D29" s="48">
        <f>D31+D36+D39+D30</f>
        <v>20400.100000000002</v>
      </c>
      <c r="E29" s="48">
        <f>E31+E36+E39+E30</f>
        <v>15087.4</v>
      </c>
      <c r="F29" s="48">
        <f>F31+F36+F39+F30</f>
        <v>12461.844249999996</v>
      </c>
      <c r="G29" s="38">
        <f t="shared" si="0"/>
        <v>82.59769244535174</v>
      </c>
      <c r="H29" s="38">
        <f t="shared" si="1"/>
        <v>-2625.555750000003</v>
      </c>
      <c r="I29" s="39">
        <f t="shared" si="2"/>
        <v>61.0871723668021</v>
      </c>
      <c r="J29" s="38">
        <f>F29-D29</f>
        <v>-7938.255750000006</v>
      </c>
      <c r="K29" s="49">
        <f aca="true" t="shared" si="4" ref="K29:X29">K31+K36+K39</f>
        <v>7978800</v>
      </c>
      <c r="L29" s="49" t="e">
        <f t="shared" si="4"/>
        <v>#REF!</v>
      </c>
      <c r="M29" s="49">
        <f t="shared" si="4"/>
        <v>0</v>
      </c>
      <c r="N29" s="49">
        <f t="shared" si="4"/>
        <v>0</v>
      </c>
      <c r="O29" s="49">
        <f t="shared" si="4"/>
        <v>0</v>
      </c>
      <c r="P29" s="49">
        <f t="shared" si="4"/>
        <v>0</v>
      </c>
      <c r="Q29" s="49">
        <f t="shared" si="4"/>
        <v>0</v>
      </c>
      <c r="R29" s="49">
        <f t="shared" si="4"/>
        <v>0</v>
      </c>
      <c r="S29" s="49">
        <f t="shared" si="4"/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49">
        <f t="shared" si="4"/>
        <v>0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s="17" customFormat="1" ht="31.5">
      <c r="A30" s="36" t="s">
        <v>45</v>
      </c>
      <c r="B30" s="37" t="s">
        <v>46</v>
      </c>
      <c r="C30" s="38">
        <v>0</v>
      </c>
      <c r="D30" s="38">
        <v>0</v>
      </c>
      <c r="E30" s="48">
        <v>0</v>
      </c>
      <c r="F30" s="48">
        <v>54.87683</v>
      </c>
      <c r="G30" s="38">
        <v>0</v>
      </c>
      <c r="H30" s="38">
        <f t="shared" si="1"/>
        <v>54.87683</v>
      </c>
      <c r="I30" s="39">
        <v>0</v>
      </c>
      <c r="J30" s="38">
        <f>F30-D30</f>
        <v>54.87683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s="47" customFormat="1" ht="31.5">
      <c r="A31" s="51">
        <v>13020000</v>
      </c>
      <c r="B31" s="52" t="s">
        <v>47</v>
      </c>
      <c r="C31" s="38">
        <v>17237</v>
      </c>
      <c r="D31" s="48">
        <f>D32+D33</f>
        <v>18362.9</v>
      </c>
      <c r="E31" s="48">
        <f>E32+E33</f>
        <v>13401.4</v>
      </c>
      <c r="F31" s="48">
        <f>F32+F33+F34+F35</f>
        <v>10001.478439999997</v>
      </c>
      <c r="G31" s="38">
        <f t="shared" si="0"/>
        <v>74.63010163117283</v>
      </c>
      <c r="H31" s="38">
        <f t="shared" si="1"/>
        <v>-3399.9215600000025</v>
      </c>
      <c r="I31" s="39">
        <f t="shared" si="2"/>
        <v>54.465680475306165</v>
      </c>
      <c r="J31" s="38">
        <f>F31-D31</f>
        <v>-8361.421560000004</v>
      </c>
      <c r="K31" s="53">
        <f aca="true" t="shared" si="5" ref="K31:X31">K32+K33</f>
        <v>7978500</v>
      </c>
      <c r="L31" s="53" t="e">
        <f t="shared" si="5"/>
        <v>#REF!</v>
      </c>
      <c r="M31" s="53">
        <f t="shared" si="5"/>
        <v>0</v>
      </c>
      <c r="N31" s="53">
        <f t="shared" si="5"/>
        <v>0</v>
      </c>
      <c r="O31" s="53">
        <f t="shared" si="5"/>
        <v>0</v>
      </c>
      <c r="P31" s="53">
        <f t="shared" si="5"/>
        <v>0</v>
      </c>
      <c r="Q31" s="53">
        <f t="shared" si="5"/>
        <v>0</v>
      </c>
      <c r="R31" s="53">
        <f t="shared" si="5"/>
        <v>0</v>
      </c>
      <c r="S31" s="53">
        <f t="shared" si="5"/>
        <v>0</v>
      </c>
      <c r="T31" s="53">
        <f t="shared" si="5"/>
        <v>0</v>
      </c>
      <c r="U31" s="53">
        <f t="shared" si="5"/>
        <v>0</v>
      </c>
      <c r="V31" s="53">
        <f t="shared" si="5"/>
        <v>0</v>
      </c>
      <c r="W31" s="53">
        <f t="shared" si="5"/>
        <v>0</v>
      </c>
      <c r="X31" s="53">
        <f t="shared" si="5"/>
        <v>0</v>
      </c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s="47" customFormat="1" ht="78.75">
      <c r="A32" s="41" t="s">
        <v>48</v>
      </c>
      <c r="B32" s="42" t="s">
        <v>49</v>
      </c>
      <c r="C32" s="38">
        <v>17237</v>
      </c>
      <c r="D32" s="38">
        <v>18362.9</v>
      </c>
      <c r="E32" s="43">
        <v>13401.4</v>
      </c>
      <c r="F32" s="43">
        <f>18991.90688-9495.9534</f>
        <v>9495.953479999998</v>
      </c>
      <c r="G32" s="43">
        <f t="shared" si="0"/>
        <v>70.85792141119583</v>
      </c>
      <c r="H32" s="43">
        <f t="shared" si="1"/>
        <v>-3905.4465200000013</v>
      </c>
      <c r="I32" s="44">
        <f t="shared" si="2"/>
        <v>51.7127113909023</v>
      </c>
      <c r="J32" s="43">
        <f>F32-D32</f>
        <v>-8866.946520000003</v>
      </c>
      <c r="K32" s="54">
        <v>7978500</v>
      </c>
      <c r="L32" s="46" t="e">
        <f>#REF!-K32</f>
        <v>#REF!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s="23" customFormat="1" ht="47.25">
      <c r="A33" s="41">
        <v>13020200</v>
      </c>
      <c r="B33" s="42" t="s">
        <v>50</v>
      </c>
      <c r="C33" s="38">
        <v>0</v>
      </c>
      <c r="D33" s="38">
        <v>0</v>
      </c>
      <c r="E33" s="43">
        <v>0</v>
      </c>
      <c r="F33" s="43">
        <v>-0.36937</v>
      </c>
      <c r="G33" s="43">
        <v>0</v>
      </c>
      <c r="H33" s="43">
        <f t="shared" si="1"/>
        <v>-0.36937</v>
      </c>
      <c r="I33" s="44">
        <v>0</v>
      </c>
      <c r="J33" s="43">
        <f aca="true" t="shared" si="6" ref="J33:J96">F33-D33</f>
        <v>-0.36937</v>
      </c>
      <c r="K33" s="55"/>
      <c r="L33" s="46" t="e">
        <f>#REF!-K33</f>
        <v>#REF!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</row>
    <row r="34" spans="1:38" s="23" customFormat="1" ht="63">
      <c r="A34" s="41" t="s">
        <v>51</v>
      </c>
      <c r="B34" s="42" t="s">
        <v>52</v>
      </c>
      <c r="C34" s="38">
        <v>0</v>
      </c>
      <c r="D34" s="38">
        <v>0</v>
      </c>
      <c r="E34" s="43">
        <v>0</v>
      </c>
      <c r="F34" s="43">
        <f>993.60561-496.80281</f>
        <v>496.80279999999993</v>
      </c>
      <c r="G34" s="43">
        <v>0</v>
      </c>
      <c r="H34" s="43">
        <f t="shared" si="1"/>
        <v>496.80279999999993</v>
      </c>
      <c r="I34" s="44">
        <v>0</v>
      </c>
      <c r="J34" s="43">
        <f t="shared" si="6"/>
        <v>496.80279999999993</v>
      </c>
      <c r="K34" s="55"/>
      <c r="L34" s="46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</row>
    <row r="35" spans="1:38" s="23" customFormat="1" ht="63">
      <c r="A35" s="41" t="s">
        <v>53</v>
      </c>
      <c r="B35" s="42" t="s">
        <v>54</v>
      </c>
      <c r="C35" s="38">
        <v>0</v>
      </c>
      <c r="D35" s="38">
        <v>0</v>
      </c>
      <c r="E35" s="43">
        <v>0</v>
      </c>
      <c r="F35" s="43">
        <f>18.18306-9.09153</f>
        <v>9.09153</v>
      </c>
      <c r="G35" s="43">
        <v>0</v>
      </c>
      <c r="H35" s="43">
        <f t="shared" si="1"/>
        <v>9.09153</v>
      </c>
      <c r="I35" s="44">
        <v>0</v>
      </c>
      <c r="J35" s="43">
        <f t="shared" si="6"/>
        <v>9.09153</v>
      </c>
      <c r="K35" s="55"/>
      <c r="L35" s="46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</row>
    <row r="36" spans="1:38" s="47" customFormat="1" ht="31.5">
      <c r="A36" s="51">
        <v>13030000</v>
      </c>
      <c r="B36" s="52" t="s">
        <v>55</v>
      </c>
      <c r="C36" s="38">
        <v>1216.8</v>
      </c>
      <c r="D36" s="56">
        <f>D37+D38</f>
        <v>2035.8</v>
      </c>
      <c r="E36" s="56">
        <f>E37+E38</f>
        <v>1685</v>
      </c>
      <c r="F36" s="56">
        <f>F37+F38</f>
        <v>2404.5080799999996</v>
      </c>
      <c r="G36" s="38">
        <v>0</v>
      </c>
      <c r="H36" s="38">
        <f t="shared" si="1"/>
        <v>719.5080799999996</v>
      </c>
      <c r="I36" s="39">
        <f t="shared" si="2"/>
        <v>118.11121328224775</v>
      </c>
      <c r="J36" s="38">
        <f t="shared" si="6"/>
        <v>368.70807999999965</v>
      </c>
      <c r="K36" s="54"/>
      <c r="L36" s="57" t="e">
        <f>#REF!-K36</f>
        <v>#REF!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s="47" customFormat="1" ht="63">
      <c r="A37" s="41" t="s">
        <v>56</v>
      </c>
      <c r="B37" s="42" t="s">
        <v>57</v>
      </c>
      <c r="C37" s="38">
        <v>104</v>
      </c>
      <c r="D37" s="38">
        <v>104</v>
      </c>
      <c r="E37" s="43">
        <v>85</v>
      </c>
      <c r="F37" s="43">
        <f>349.54479-262.15844</f>
        <v>87.38635</v>
      </c>
      <c r="G37" s="43">
        <v>0</v>
      </c>
      <c r="H37" s="43">
        <f t="shared" si="1"/>
        <v>2.386349999999993</v>
      </c>
      <c r="I37" s="44">
        <f t="shared" si="2"/>
        <v>84.02533653846153</v>
      </c>
      <c r="J37" s="43">
        <f t="shared" si="6"/>
        <v>-16.613650000000007</v>
      </c>
      <c r="K37" s="54"/>
      <c r="L37" s="46" t="e">
        <f>#REF!-K37</f>
        <v>#REF!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s="23" customFormat="1" ht="47.25">
      <c r="A38" s="41">
        <v>13030200</v>
      </c>
      <c r="B38" s="58" t="s">
        <v>58</v>
      </c>
      <c r="C38" s="38">
        <v>1112.8</v>
      </c>
      <c r="D38" s="38">
        <v>1931.8</v>
      </c>
      <c r="E38" s="43">
        <v>1600</v>
      </c>
      <c r="F38" s="43">
        <v>2317.12173</v>
      </c>
      <c r="G38" s="43">
        <v>0</v>
      </c>
      <c r="H38" s="43">
        <f t="shared" si="1"/>
        <v>717.1217299999998</v>
      </c>
      <c r="I38" s="44">
        <f t="shared" si="2"/>
        <v>119.94625375297649</v>
      </c>
      <c r="J38" s="43">
        <f t="shared" si="6"/>
        <v>385.3217299999999</v>
      </c>
      <c r="K38" s="59">
        <v>127000</v>
      </c>
      <c r="L38" s="46" t="e">
        <f>#REF!-K38</f>
        <v>#REF!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</row>
    <row r="39" spans="1:38" s="62" customFormat="1" ht="31.5">
      <c r="A39" s="51" t="s">
        <v>59</v>
      </c>
      <c r="B39" s="52" t="s">
        <v>60</v>
      </c>
      <c r="C39" s="38">
        <v>0.6</v>
      </c>
      <c r="D39" s="38">
        <v>1.4</v>
      </c>
      <c r="E39" s="60">
        <v>1</v>
      </c>
      <c r="F39" s="60">
        <v>0.9809</v>
      </c>
      <c r="G39" s="38">
        <v>0</v>
      </c>
      <c r="H39" s="38">
        <f t="shared" si="1"/>
        <v>-0.019100000000000006</v>
      </c>
      <c r="I39" s="39">
        <f t="shared" si="2"/>
        <v>70.06428571428572</v>
      </c>
      <c r="J39" s="38">
        <f t="shared" si="6"/>
        <v>-0.4190999999999999</v>
      </c>
      <c r="K39" s="61">
        <v>300</v>
      </c>
      <c r="L39" s="57" t="e">
        <f>#REF!-K39</f>
        <v>#REF!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</row>
    <row r="40" spans="1:38" s="17" customFormat="1" ht="31.5">
      <c r="A40" s="36">
        <v>14000000</v>
      </c>
      <c r="B40" s="37" t="s">
        <v>61</v>
      </c>
      <c r="C40" s="38">
        <v>209217.3</v>
      </c>
      <c r="D40" s="38">
        <f>D41</f>
        <v>133474.2</v>
      </c>
      <c r="E40" s="38">
        <f>E41</f>
        <v>132774.2</v>
      </c>
      <c r="F40" s="38">
        <f>F41</f>
        <v>76252.09636</v>
      </c>
      <c r="G40" s="38">
        <f t="shared" si="0"/>
        <v>57.42990457483456</v>
      </c>
      <c r="H40" s="38">
        <f t="shared" si="1"/>
        <v>-56522.103640000016</v>
      </c>
      <c r="I40" s="39">
        <f t="shared" si="2"/>
        <v>57.12871578177654</v>
      </c>
      <c r="J40" s="38">
        <f t="shared" si="6"/>
        <v>-57222.103640000016</v>
      </c>
      <c r="K40" s="63"/>
      <c r="L40" s="3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</row>
    <row r="41" spans="1:38" s="23" customFormat="1" ht="63">
      <c r="A41" s="64">
        <v>14040000</v>
      </c>
      <c r="B41" s="65" t="s">
        <v>62</v>
      </c>
      <c r="C41" s="38">
        <v>209217.3</v>
      </c>
      <c r="D41" s="38">
        <v>133474.2</v>
      </c>
      <c r="E41" s="43">
        <v>132774.2</v>
      </c>
      <c r="F41" s="43">
        <v>76252.09636</v>
      </c>
      <c r="G41" s="43">
        <f t="shared" si="0"/>
        <v>57.42990457483456</v>
      </c>
      <c r="H41" s="43">
        <f t="shared" si="1"/>
        <v>-56522.103640000016</v>
      </c>
      <c r="I41" s="44">
        <f t="shared" si="2"/>
        <v>57.12871578177654</v>
      </c>
      <c r="J41" s="43">
        <f t="shared" si="6"/>
        <v>-57222.103640000016</v>
      </c>
      <c r="K41" s="59"/>
      <c r="L41" s="46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38" s="17" customFormat="1" ht="20.25">
      <c r="A42" s="36" t="s">
        <v>63</v>
      </c>
      <c r="B42" s="66" t="s">
        <v>64</v>
      </c>
      <c r="C42" s="38">
        <v>1163601.2</v>
      </c>
      <c r="D42" s="38">
        <f>D43+D54+D56+D67</f>
        <v>1207957.4</v>
      </c>
      <c r="E42" s="38">
        <f>E43+E54+E56+E67</f>
        <v>1013846.2999999999</v>
      </c>
      <c r="F42" s="38">
        <f>F43+F54+F56+F67+F59</f>
        <v>899988.08118</v>
      </c>
      <c r="G42" s="38">
        <f t="shared" si="0"/>
        <v>88.76967654564602</v>
      </c>
      <c r="H42" s="38">
        <f t="shared" si="1"/>
        <v>-113858.21881999995</v>
      </c>
      <c r="I42" s="39">
        <f t="shared" si="2"/>
        <v>74.50495201072489</v>
      </c>
      <c r="J42" s="38">
        <f t="shared" si="6"/>
        <v>-307969.3188199999</v>
      </c>
      <c r="K42" s="63"/>
      <c r="L42" s="3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</row>
    <row r="43" spans="1:38" s="69" customFormat="1" ht="20.25">
      <c r="A43" s="51" t="s">
        <v>65</v>
      </c>
      <c r="B43" s="67" t="s">
        <v>66</v>
      </c>
      <c r="C43" s="38">
        <v>829166.2</v>
      </c>
      <c r="D43" s="60">
        <f aca="true" t="shared" si="7" ref="D43:X43">D44+D45+D46+D47+D48+D49+D50+D51+D52+D53</f>
        <v>837619.9</v>
      </c>
      <c r="E43" s="60">
        <f t="shared" si="7"/>
        <v>696413</v>
      </c>
      <c r="F43" s="60">
        <f t="shared" si="7"/>
        <v>592395.8454</v>
      </c>
      <c r="G43" s="38">
        <f t="shared" si="0"/>
        <v>85.06386948549208</v>
      </c>
      <c r="H43" s="38">
        <f t="shared" si="1"/>
        <v>-104017.15460000001</v>
      </c>
      <c r="I43" s="39">
        <f t="shared" si="2"/>
        <v>70.72370718508478</v>
      </c>
      <c r="J43" s="38">
        <f t="shared" si="6"/>
        <v>-245224.05460000003</v>
      </c>
      <c r="K43" s="68">
        <f t="shared" si="7"/>
        <v>0</v>
      </c>
      <c r="L43" s="68">
        <f t="shared" si="7"/>
        <v>0</v>
      </c>
      <c r="M43" s="68">
        <f t="shared" si="7"/>
        <v>0</v>
      </c>
      <c r="N43" s="68">
        <f t="shared" si="7"/>
        <v>0</v>
      </c>
      <c r="O43" s="68">
        <f t="shared" si="7"/>
        <v>0</v>
      </c>
      <c r="P43" s="68">
        <f t="shared" si="7"/>
        <v>0</v>
      </c>
      <c r="Q43" s="68">
        <f t="shared" si="7"/>
        <v>0</v>
      </c>
      <c r="R43" s="68">
        <f t="shared" si="7"/>
        <v>0</v>
      </c>
      <c r="S43" s="68">
        <f t="shared" si="7"/>
        <v>0</v>
      </c>
      <c r="T43" s="68">
        <f t="shared" si="7"/>
        <v>0</v>
      </c>
      <c r="U43" s="68">
        <f t="shared" si="7"/>
        <v>0</v>
      </c>
      <c r="V43" s="68">
        <f t="shared" si="7"/>
        <v>0</v>
      </c>
      <c r="W43" s="68">
        <f t="shared" si="7"/>
        <v>0</v>
      </c>
      <c r="X43" s="68">
        <f t="shared" si="7"/>
        <v>0</v>
      </c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s="23" customFormat="1" ht="78.75">
      <c r="A44" s="64">
        <v>18010100</v>
      </c>
      <c r="B44" s="65" t="s">
        <v>67</v>
      </c>
      <c r="C44" s="38">
        <v>2676.6</v>
      </c>
      <c r="D44" s="38">
        <v>2676.6</v>
      </c>
      <c r="E44" s="43">
        <v>2411</v>
      </c>
      <c r="F44" s="43">
        <v>2535.01713</v>
      </c>
      <c r="G44" s="43">
        <f t="shared" si="0"/>
        <v>105.14380464537535</v>
      </c>
      <c r="H44" s="43">
        <f t="shared" si="1"/>
        <v>124.01713000000018</v>
      </c>
      <c r="I44" s="44">
        <f t="shared" si="2"/>
        <v>94.7103463349025</v>
      </c>
      <c r="J44" s="43">
        <f t="shared" si="6"/>
        <v>-141.58286999999973</v>
      </c>
      <c r="K44" s="59"/>
      <c r="L44" s="46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1:38" s="23" customFormat="1" ht="78.75">
      <c r="A45" s="64">
        <v>18010200</v>
      </c>
      <c r="B45" s="65" t="s">
        <v>68</v>
      </c>
      <c r="C45" s="38">
        <v>1373.2</v>
      </c>
      <c r="D45" s="38">
        <v>1373.2</v>
      </c>
      <c r="E45" s="43">
        <v>1139</v>
      </c>
      <c r="F45" s="43">
        <v>2006.31068</v>
      </c>
      <c r="G45" s="43">
        <f t="shared" si="0"/>
        <v>176.1466795434592</v>
      </c>
      <c r="H45" s="43">
        <f t="shared" si="1"/>
        <v>867.31068</v>
      </c>
      <c r="I45" s="44">
        <f t="shared" si="2"/>
        <v>146.10476842411884</v>
      </c>
      <c r="J45" s="43">
        <f t="shared" si="6"/>
        <v>633.11068</v>
      </c>
      <c r="K45" s="59"/>
      <c r="L45" s="46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1:38" s="23" customFormat="1" ht="78.75">
      <c r="A46" s="64">
        <v>18010300</v>
      </c>
      <c r="B46" s="65" t="s">
        <v>69</v>
      </c>
      <c r="C46" s="38">
        <v>191.9</v>
      </c>
      <c r="D46" s="38">
        <v>191.9</v>
      </c>
      <c r="E46" s="43">
        <v>171</v>
      </c>
      <c r="F46" s="43">
        <v>295.07405</v>
      </c>
      <c r="G46" s="43">
        <f t="shared" si="0"/>
        <v>172.55792397660818</v>
      </c>
      <c r="H46" s="43">
        <f t="shared" si="1"/>
        <v>124.07405</v>
      </c>
      <c r="I46" s="44">
        <f t="shared" si="2"/>
        <v>153.76448671182908</v>
      </c>
      <c r="J46" s="43">
        <f t="shared" si="6"/>
        <v>103.17405</v>
      </c>
      <c r="K46" s="59"/>
      <c r="L46" s="46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1:38" s="23" customFormat="1" ht="78.75">
      <c r="A47" s="64">
        <v>18010400</v>
      </c>
      <c r="B47" s="65" t="s">
        <v>70</v>
      </c>
      <c r="C47" s="38">
        <v>36683.6</v>
      </c>
      <c r="D47" s="38">
        <v>45137.3</v>
      </c>
      <c r="E47" s="43">
        <v>32270</v>
      </c>
      <c r="F47" s="43">
        <v>41374.48528</v>
      </c>
      <c r="G47" s="43">
        <f t="shared" si="0"/>
        <v>128.21346538580724</v>
      </c>
      <c r="H47" s="43">
        <f t="shared" si="1"/>
        <v>9104.48528</v>
      </c>
      <c r="I47" s="44">
        <f t="shared" si="2"/>
        <v>91.66362471835932</v>
      </c>
      <c r="J47" s="43">
        <f t="shared" si="6"/>
        <v>-3762.814720000002</v>
      </c>
      <c r="K47" s="59"/>
      <c r="L47" s="46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  <row r="48" spans="1:38" s="23" customFormat="1" ht="31.5">
      <c r="A48" s="64">
        <v>18010500</v>
      </c>
      <c r="B48" s="65" t="s">
        <v>71</v>
      </c>
      <c r="C48" s="38">
        <v>340120</v>
      </c>
      <c r="D48" s="38">
        <v>340120</v>
      </c>
      <c r="E48" s="70">
        <v>276400</v>
      </c>
      <c r="F48" s="70">
        <v>215037.41843</v>
      </c>
      <c r="G48" s="43">
        <f t="shared" si="0"/>
        <v>77.79935543777134</v>
      </c>
      <c r="H48" s="43">
        <f t="shared" si="1"/>
        <v>-61362.58157000001</v>
      </c>
      <c r="I48" s="44">
        <f t="shared" si="2"/>
        <v>63.22398519052099</v>
      </c>
      <c r="J48" s="43">
        <f t="shared" si="6"/>
        <v>-125082.58157000001</v>
      </c>
      <c r="K48" s="59"/>
      <c r="L48" s="46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49" spans="1:38" s="23" customFormat="1" ht="20.25">
      <c r="A49" s="64">
        <v>18010600</v>
      </c>
      <c r="B49" s="65" t="s">
        <v>72</v>
      </c>
      <c r="C49" s="38">
        <v>417760</v>
      </c>
      <c r="D49" s="38">
        <v>417760</v>
      </c>
      <c r="E49" s="70">
        <v>359800</v>
      </c>
      <c r="F49" s="70">
        <v>315700.41099</v>
      </c>
      <c r="G49" s="43">
        <f t="shared" si="0"/>
        <v>87.74330488882713</v>
      </c>
      <c r="H49" s="43">
        <f t="shared" si="1"/>
        <v>-44099.589009999996</v>
      </c>
      <c r="I49" s="44">
        <f t="shared" si="2"/>
        <v>75.5698034732861</v>
      </c>
      <c r="J49" s="43">
        <f t="shared" si="6"/>
        <v>-102059.58901</v>
      </c>
      <c r="K49" s="59"/>
      <c r="L49" s="46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1:38" s="23" customFormat="1" ht="20.25">
      <c r="A50" s="64">
        <v>18010700</v>
      </c>
      <c r="B50" s="65" t="s">
        <v>73</v>
      </c>
      <c r="C50" s="38">
        <v>14890</v>
      </c>
      <c r="D50" s="38">
        <v>14890</v>
      </c>
      <c r="E50" s="70">
        <v>11770</v>
      </c>
      <c r="F50" s="70">
        <v>8315.66627</v>
      </c>
      <c r="G50" s="43">
        <f t="shared" si="0"/>
        <v>70.6513701784197</v>
      </c>
      <c r="H50" s="43">
        <f t="shared" si="1"/>
        <v>-3454.3337300000003</v>
      </c>
      <c r="I50" s="44">
        <f t="shared" si="2"/>
        <v>55.84732216252518</v>
      </c>
      <c r="J50" s="43">
        <f t="shared" si="6"/>
        <v>-6574.33373</v>
      </c>
      <c r="K50" s="59"/>
      <c r="L50" s="46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</row>
    <row r="51" spans="1:38" s="23" customFormat="1" ht="20.25">
      <c r="A51" s="64">
        <v>18010900</v>
      </c>
      <c r="B51" s="65" t="s">
        <v>74</v>
      </c>
      <c r="C51" s="38">
        <v>7510</v>
      </c>
      <c r="D51" s="38">
        <v>7510</v>
      </c>
      <c r="E51" s="70">
        <v>5725</v>
      </c>
      <c r="F51" s="70">
        <v>1712.34844</v>
      </c>
      <c r="G51" s="43">
        <f t="shared" si="0"/>
        <v>29.910016419213974</v>
      </c>
      <c r="H51" s="43">
        <f t="shared" si="1"/>
        <v>-4012.6515600000002</v>
      </c>
      <c r="I51" s="44">
        <f t="shared" si="2"/>
        <v>22.800911318242342</v>
      </c>
      <c r="J51" s="43">
        <f t="shared" si="6"/>
        <v>-5797.65156</v>
      </c>
      <c r="K51" s="59"/>
      <c r="L51" s="46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</row>
    <row r="52" spans="1:38" s="23" customFormat="1" ht="31.5">
      <c r="A52" s="64" t="s">
        <v>75</v>
      </c>
      <c r="B52" s="65" t="s">
        <v>76</v>
      </c>
      <c r="C52" s="38">
        <v>4878.1</v>
      </c>
      <c r="D52" s="38">
        <v>4878.1</v>
      </c>
      <c r="E52" s="43">
        <v>3812</v>
      </c>
      <c r="F52" s="43">
        <v>2799.51331</v>
      </c>
      <c r="G52" s="43">
        <f t="shared" si="0"/>
        <v>73.4394887198321</v>
      </c>
      <c r="H52" s="43">
        <f t="shared" si="1"/>
        <v>-1012.4866900000002</v>
      </c>
      <c r="I52" s="44">
        <f t="shared" si="2"/>
        <v>57.3894202660872</v>
      </c>
      <c r="J52" s="43">
        <f t="shared" si="6"/>
        <v>-2078.5866900000005</v>
      </c>
      <c r="K52" s="59"/>
      <c r="L52" s="46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</row>
    <row r="53" spans="1:38" s="23" customFormat="1" ht="31.5">
      <c r="A53" s="64" t="s">
        <v>77</v>
      </c>
      <c r="B53" s="65" t="s">
        <v>78</v>
      </c>
      <c r="C53" s="38">
        <v>3082.8</v>
      </c>
      <c r="D53" s="38">
        <v>3082.8</v>
      </c>
      <c r="E53" s="43">
        <v>2915</v>
      </c>
      <c r="F53" s="43">
        <v>2619.60082</v>
      </c>
      <c r="G53" s="43">
        <f t="shared" si="0"/>
        <v>89.8662373927959</v>
      </c>
      <c r="H53" s="43">
        <f t="shared" si="1"/>
        <v>-295.3991799999999</v>
      </c>
      <c r="I53" s="44">
        <f t="shared" si="2"/>
        <v>84.9747249253925</v>
      </c>
      <c r="J53" s="43">
        <f t="shared" si="6"/>
        <v>-463.19918000000007</v>
      </c>
      <c r="K53" s="59"/>
      <c r="L53" s="46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1:38" s="69" customFormat="1" ht="32.25">
      <c r="A54" s="51" t="s">
        <v>79</v>
      </c>
      <c r="B54" s="67" t="s">
        <v>80</v>
      </c>
      <c r="C54" s="38">
        <v>5011.6</v>
      </c>
      <c r="D54" s="38">
        <v>5011.6</v>
      </c>
      <c r="E54" s="60">
        <v>3812</v>
      </c>
      <c r="F54" s="60">
        <f>F55</f>
        <v>2395.54639</v>
      </c>
      <c r="G54" s="38">
        <f t="shared" si="0"/>
        <v>62.84224527806926</v>
      </c>
      <c r="H54" s="38">
        <f t="shared" si="1"/>
        <v>-1416.45361</v>
      </c>
      <c r="I54" s="39">
        <f t="shared" si="2"/>
        <v>47.80003172639476</v>
      </c>
      <c r="J54" s="38">
        <f t="shared" si="6"/>
        <v>-2616.0536100000004</v>
      </c>
      <c r="K54" s="54"/>
      <c r="L54" s="45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s="23" customFormat="1" ht="48">
      <c r="A55" s="41" t="s">
        <v>81</v>
      </c>
      <c r="B55" s="71" t="s">
        <v>82</v>
      </c>
      <c r="C55" s="38">
        <v>5011.6</v>
      </c>
      <c r="D55" s="38">
        <v>5011.6</v>
      </c>
      <c r="E55" s="43">
        <v>3812</v>
      </c>
      <c r="F55" s="43">
        <v>2395.54639</v>
      </c>
      <c r="G55" s="43">
        <f t="shared" si="0"/>
        <v>62.84224527806926</v>
      </c>
      <c r="H55" s="43">
        <f t="shared" si="1"/>
        <v>-1416.45361</v>
      </c>
      <c r="I55" s="44">
        <f t="shared" si="2"/>
        <v>47.80003172639476</v>
      </c>
      <c r="J55" s="43">
        <f t="shared" si="6"/>
        <v>-2616.0536100000004</v>
      </c>
      <c r="K55" s="59"/>
      <c r="L55" s="46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1:38" s="69" customFormat="1" ht="20.25">
      <c r="A56" s="51" t="s">
        <v>83</v>
      </c>
      <c r="B56" s="67" t="s">
        <v>84</v>
      </c>
      <c r="C56" s="38">
        <v>1527.2</v>
      </c>
      <c r="D56" s="60">
        <f>D57+D58</f>
        <v>1851.9</v>
      </c>
      <c r="E56" s="60">
        <f>E57+E58</f>
        <v>1334.7</v>
      </c>
      <c r="F56" s="60">
        <f>F57+F58</f>
        <v>1506.8445</v>
      </c>
      <c r="G56" s="38">
        <f t="shared" si="0"/>
        <v>112.89761744212181</v>
      </c>
      <c r="H56" s="38">
        <f t="shared" si="1"/>
        <v>172.14449999999988</v>
      </c>
      <c r="I56" s="39">
        <f t="shared" si="2"/>
        <v>81.36748744532642</v>
      </c>
      <c r="J56" s="38">
        <f t="shared" si="6"/>
        <v>-345.05550000000017</v>
      </c>
      <c r="K56" s="54"/>
      <c r="L56" s="45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s="23" customFormat="1" ht="32.25">
      <c r="A57" s="41" t="s">
        <v>85</v>
      </c>
      <c r="B57" s="71" t="s">
        <v>86</v>
      </c>
      <c r="C57" s="38">
        <v>1527.2</v>
      </c>
      <c r="D57" s="38">
        <v>1851.9</v>
      </c>
      <c r="E57" s="43">
        <v>1334.7</v>
      </c>
      <c r="F57" s="43">
        <v>1418.72045</v>
      </c>
      <c r="G57" s="43">
        <f t="shared" si="0"/>
        <v>106.29508129167604</v>
      </c>
      <c r="H57" s="43">
        <f t="shared" si="1"/>
        <v>84.02044999999998</v>
      </c>
      <c r="I57" s="44">
        <f t="shared" si="2"/>
        <v>76.60891246827582</v>
      </c>
      <c r="J57" s="43">
        <f t="shared" si="6"/>
        <v>-433.17955000000006</v>
      </c>
      <c r="K57" s="59"/>
      <c r="L57" s="46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1:38" s="23" customFormat="1" ht="32.25">
      <c r="A58" s="41" t="s">
        <v>87</v>
      </c>
      <c r="B58" s="71" t="s">
        <v>88</v>
      </c>
      <c r="C58" s="38">
        <v>0</v>
      </c>
      <c r="D58" s="38">
        <v>0</v>
      </c>
      <c r="E58" s="43">
        <v>0</v>
      </c>
      <c r="F58" s="43">
        <v>88.12405</v>
      </c>
      <c r="G58" s="43">
        <v>0</v>
      </c>
      <c r="H58" s="43">
        <f t="shared" si="1"/>
        <v>88.12405</v>
      </c>
      <c r="I58" s="44">
        <v>0</v>
      </c>
      <c r="J58" s="43">
        <f t="shared" si="6"/>
        <v>88.12405</v>
      </c>
      <c r="K58" s="59"/>
      <c r="L58" s="46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1:38" s="23" customFormat="1" ht="32.25">
      <c r="A59" s="51" t="s">
        <v>89</v>
      </c>
      <c r="B59" s="67" t="s">
        <v>90</v>
      </c>
      <c r="C59" s="60">
        <v>0</v>
      </c>
      <c r="D59" s="60">
        <v>0</v>
      </c>
      <c r="E59" s="60">
        <v>0</v>
      </c>
      <c r="F59" s="60">
        <f>F60+F61+F62+F63+F64+F65+F66</f>
        <v>-75.64763</v>
      </c>
      <c r="G59" s="38">
        <v>0</v>
      </c>
      <c r="H59" s="38">
        <f t="shared" si="1"/>
        <v>-75.64763</v>
      </c>
      <c r="I59" s="39">
        <v>0</v>
      </c>
      <c r="J59" s="38">
        <f t="shared" si="6"/>
        <v>-75.64763</v>
      </c>
      <c r="K59" s="59"/>
      <c r="L59" s="46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</row>
    <row r="60" spans="1:38" s="23" customFormat="1" ht="63.75">
      <c r="A60" s="72">
        <v>18040100</v>
      </c>
      <c r="B60" s="71" t="s">
        <v>91</v>
      </c>
      <c r="C60" s="60">
        <v>0</v>
      </c>
      <c r="D60" s="60">
        <v>0</v>
      </c>
      <c r="E60" s="43">
        <v>0</v>
      </c>
      <c r="F60" s="43">
        <v>-8.29486</v>
      </c>
      <c r="G60" s="43">
        <v>0</v>
      </c>
      <c r="H60" s="43">
        <f t="shared" si="1"/>
        <v>-8.29486</v>
      </c>
      <c r="I60" s="44">
        <v>0</v>
      </c>
      <c r="J60" s="43">
        <f t="shared" si="6"/>
        <v>-8.29486</v>
      </c>
      <c r="K60" s="59"/>
      <c r="L60" s="46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</row>
    <row r="61" spans="1:38" s="23" customFormat="1" ht="79.5">
      <c r="A61" s="72">
        <v>18040200</v>
      </c>
      <c r="B61" s="71" t="s">
        <v>92</v>
      </c>
      <c r="C61" s="43">
        <v>0</v>
      </c>
      <c r="D61" s="43">
        <v>0</v>
      </c>
      <c r="E61" s="43">
        <v>0</v>
      </c>
      <c r="F61" s="43">
        <v>-55.69733</v>
      </c>
      <c r="G61" s="43">
        <v>0</v>
      </c>
      <c r="H61" s="43">
        <f t="shared" si="1"/>
        <v>-55.69733</v>
      </c>
      <c r="I61" s="44">
        <v>0</v>
      </c>
      <c r="J61" s="43">
        <f t="shared" si="6"/>
        <v>-55.69733</v>
      </c>
      <c r="K61" s="59"/>
      <c r="L61" s="46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</row>
    <row r="62" spans="1:38" s="23" customFormat="1" ht="63.75">
      <c r="A62" s="72">
        <v>18040500</v>
      </c>
      <c r="B62" s="71" t="s">
        <v>93</v>
      </c>
      <c r="C62" s="43">
        <v>0</v>
      </c>
      <c r="D62" s="43">
        <v>0</v>
      </c>
      <c r="E62" s="43">
        <v>0</v>
      </c>
      <c r="F62" s="43">
        <v>-1.95639</v>
      </c>
      <c r="G62" s="43">
        <v>0</v>
      </c>
      <c r="H62" s="43">
        <f t="shared" si="1"/>
        <v>-1.95639</v>
      </c>
      <c r="I62" s="44">
        <v>0</v>
      </c>
      <c r="J62" s="43">
        <f t="shared" si="6"/>
        <v>-1.95639</v>
      </c>
      <c r="K62" s="59"/>
      <c r="L62" s="46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</row>
    <row r="63" spans="1:38" s="23" customFormat="1" ht="58.5" customHeight="1">
      <c r="A63" s="72">
        <v>18040600</v>
      </c>
      <c r="B63" s="71" t="s">
        <v>94</v>
      </c>
      <c r="C63" s="43">
        <v>0</v>
      </c>
      <c r="D63" s="43">
        <v>0</v>
      </c>
      <c r="E63" s="43">
        <v>0</v>
      </c>
      <c r="F63" s="43">
        <v>-2.98812</v>
      </c>
      <c r="G63" s="43">
        <v>0</v>
      </c>
      <c r="H63" s="43">
        <f t="shared" si="1"/>
        <v>-2.98812</v>
      </c>
      <c r="I63" s="44">
        <v>0</v>
      </c>
      <c r="J63" s="43">
        <f t="shared" si="6"/>
        <v>-2.98812</v>
      </c>
      <c r="K63" s="59"/>
      <c r="L63" s="46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</row>
    <row r="64" spans="1:38" s="23" customFormat="1" ht="63.75">
      <c r="A64" s="72">
        <v>18040700</v>
      </c>
      <c r="B64" s="71" t="s">
        <v>95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f t="shared" si="1"/>
        <v>0</v>
      </c>
      <c r="I64" s="44">
        <v>0</v>
      </c>
      <c r="J64" s="43">
        <f t="shared" si="6"/>
        <v>0</v>
      </c>
      <c r="K64" s="59"/>
      <c r="L64" s="46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1:38" s="23" customFormat="1" ht="66" customHeight="1">
      <c r="A65" s="72">
        <v>18040800</v>
      </c>
      <c r="B65" s="71" t="s">
        <v>96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f t="shared" si="1"/>
        <v>0</v>
      </c>
      <c r="I65" s="44">
        <v>0</v>
      </c>
      <c r="J65" s="43">
        <f t="shared" si="6"/>
        <v>0</v>
      </c>
      <c r="K65" s="59"/>
      <c r="L65" s="46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1:38" s="23" customFormat="1" ht="63.75">
      <c r="A66" s="72">
        <v>18041400</v>
      </c>
      <c r="B66" s="71" t="s">
        <v>97</v>
      </c>
      <c r="C66" s="43">
        <v>0</v>
      </c>
      <c r="D66" s="43">
        <v>0</v>
      </c>
      <c r="E66" s="43">
        <v>0</v>
      </c>
      <c r="F66" s="43">
        <v>-6.71093</v>
      </c>
      <c r="G66" s="43">
        <v>0</v>
      </c>
      <c r="H66" s="43">
        <f t="shared" si="1"/>
        <v>-6.71093</v>
      </c>
      <c r="I66" s="44">
        <v>0</v>
      </c>
      <c r="J66" s="43">
        <f t="shared" si="6"/>
        <v>-6.71093</v>
      </c>
      <c r="K66" s="59"/>
      <c r="L66" s="46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1:38" s="69" customFormat="1" ht="20.25">
      <c r="A67" s="51" t="s">
        <v>98</v>
      </c>
      <c r="B67" s="67" t="s">
        <v>99</v>
      </c>
      <c r="C67" s="38">
        <v>327896.2</v>
      </c>
      <c r="D67" s="60">
        <f>D70+D71</f>
        <v>363474</v>
      </c>
      <c r="E67" s="60">
        <f>E70+E71</f>
        <v>312286.6</v>
      </c>
      <c r="F67" s="60">
        <f>F70+F71+F68+F69</f>
        <v>303765.49251999997</v>
      </c>
      <c r="G67" s="38">
        <f t="shared" si="0"/>
        <v>97.27138228793677</v>
      </c>
      <c r="H67" s="38">
        <f t="shared" si="1"/>
        <v>-8521.107480000006</v>
      </c>
      <c r="I67" s="39">
        <f t="shared" si="2"/>
        <v>83.57282570967936</v>
      </c>
      <c r="J67" s="38">
        <f t="shared" si="6"/>
        <v>-59708.50748000003</v>
      </c>
      <c r="K67" s="54"/>
      <c r="L67" s="45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</row>
    <row r="68" spans="1:38" s="69" customFormat="1" ht="32.25">
      <c r="A68" s="41" t="s">
        <v>100</v>
      </c>
      <c r="B68" s="71" t="s">
        <v>101</v>
      </c>
      <c r="C68" s="43">
        <v>0</v>
      </c>
      <c r="D68" s="43">
        <v>0</v>
      </c>
      <c r="E68" s="73">
        <v>0</v>
      </c>
      <c r="F68" s="73">
        <v>0.87133</v>
      </c>
      <c r="G68" s="43">
        <v>0</v>
      </c>
      <c r="H68" s="43">
        <f t="shared" si="1"/>
        <v>0.87133</v>
      </c>
      <c r="I68" s="44">
        <v>0</v>
      </c>
      <c r="J68" s="43">
        <f t="shared" si="6"/>
        <v>0.87133</v>
      </c>
      <c r="K68" s="54"/>
      <c r="L68" s="45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</row>
    <row r="69" spans="1:38" s="69" customFormat="1" ht="32.25">
      <c r="A69" s="41" t="s">
        <v>102</v>
      </c>
      <c r="B69" s="71" t="s">
        <v>103</v>
      </c>
      <c r="C69" s="43">
        <v>0</v>
      </c>
      <c r="D69" s="43">
        <v>0</v>
      </c>
      <c r="E69" s="73">
        <v>0</v>
      </c>
      <c r="F69" s="73">
        <v>0.03855</v>
      </c>
      <c r="G69" s="43">
        <v>0</v>
      </c>
      <c r="H69" s="43">
        <f t="shared" si="1"/>
        <v>0.03855</v>
      </c>
      <c r="I69" s="44">
        <v>0</v>
      </c>
      <c r="J69" s="43">
        <f t="shared" si="6"/>
        <v>0.03855</v>
      </c>
      <c r="K69" s="54"/>
      <c r="L69" s="45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</row>
    <row r="70" spans="1:38" s="23" customFormat="1" ht="20.25">
      <c r="A70" s="41" t="s">
        <v>104</v>
      </c>
      <c r="B70" s="71" t="s">
        <v>105</v>
      </c>
      <c r="C70" s="38">
        <v>107000</v>
      </c>
      <c r="D70" s="38">
        <v>105603</v>
      </c>
      <c r="E70" s="43">
        <v>83203</v>
      </c>
      <c r="F70" s="43">
        <v>76991.1902</v>
      </c>
      <c r="G70" s="43">
        <f t="shared" si="0"/>
        <v>92.53415165318557</v>
      </c>
      <c r="H70" s="43">
        <f t="shared" si="1"/>
        <v>-6211.809800000003</v>
      </c>
      <c r="I70" s="44">
        <f t="shared" si="2"/>
        <v>72.90625285266516</v>
      </c>
      <c r="J70" s="43">
        <f t="shared" si="6"/>
        <v>-28611.809800000003</v>
      </c>
      <c r="K70" s="59"/>
      <c r="L70" s="46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</row>
    <row r="71" spans="1:38" s="23" customFormat="1" ht="20.25">
      <c r="A71" s="41" t="s">
        <v>106</v>
      </c>
      <c r="B71" s="71" t="s">
        <v>107</v>
      </c>
      <c r="C71" s="38">
        <v>220896.2</v>
      </c>
      <c r="D71" s="38">
        <v>257871</v>
      </c>
      <c r="E71" s="43">
        <v>229083.6</v>
      </c>
      <c r="F71" s="43">
        <v>226773.39244</v>
      </c>
      <c r="G71" s="43">
        <f t="shared" si="0"/>
        <v>98.9915438905273</v>
      </c>
      <c r="H71" s="43">
        <f t="shared" si="1"/>
        <v>-2310.20756000001</v>
      </c>
      <c r="I71" s="44">
        <f t="shared" si="2"/>
        <v>87.94063405346084</v>
      </c>
      <c r="J71" s="43">
        <f t="shared" si="6"/>
        <v>-31097.607560000004</v>
      </c>
      <c r="K71" s="59"/>
      <c r="L71" s="46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</row>
    <row r="72" spans="1:38" s="40" customFormat="1" ht="20.25">
      <c r="A72" s="29">
        <v>20000000</v>
      </c>
      <c r="B72" s="30" t="s">
        <v>108</v>
      </c>
      <c r="C72" s="32">
        <v>35937.7</v>
      </c>
      <c r="D72" s="32">
        <f>D73+D82+D102</f>
        <v>39067</v>
      </c>
      <c r="E72" s="32">
        <f>E73+E82+E102</f>
        <v>31836.7</v>
      </c>
      <c r="F72" s="32">
        <f>F73+F82+F102</f>
        <v>30203.420100000003</v>
      </c>
      <c r="G72" s="32">
        <f t="shared" si="0"/>
        <v>94.86982036454783</v>
      </c>
      <c r="H72" s="32">
        <f t="shared" si="1"/>
        <v>-1633.2798999999977</v>
      </c>
      <c r="I72" s="33">
        <f t="shared" si="2"/>
        <v>77.31184913098012</v>
      </c>
      <c r="J72" s="32">
        <f t="shared" si="6"/>
        <v>-8863.579899999997</v>
      </c>
      <c r="K72" s="63"/>
      <c r="L72" s="35" t="e">
        <f>#REF!-K72</f>
        <v>#REF!</v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</row>
    <row r="73" spans="1:38" s="40" customFormat="1" ht="38.25" customHeight="1">
      <c r="A73" s="36">
        <v>21000000</v>
      </c>
      <c r="B73" s="74" t="s">
        <v>109</v>
      </c>
      <c r="C73" s="38">
        <v>472.3</v>
      </c>
      <c r="D73" s="75">
        <f>D74+D77</f>
        <v>1779.5</v>
      </c>
      <c r="E73" s="75">
        <f>E74+E77</f>
        <v>1702.2</v>
      </c>
      <c r="F73" s="75">
        <f>F74+F77</f>
        <v>1629.66227</v>
      </c>
      <c r="G73" s="38">
        <f t="shared" si="0"/>
        <v>95.73858947244742</v>
      </c>
      <c r="H73" s="38">
        <f t="shared" si="1"/>
        <v>-72.53773000000001</v>
      </c>
      <c r="I73" s="39">
        <f t="shared" si="2"/>
        <v>91.57978477100309</v>
      </c>
      <c r="J73" s="38">
        <f t="shared" si="6"/>
        <v>-149.83772999999997</v>
      </c>
      <c r="K73" s="63"/>
      <c r="L73" s="3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</row>
    <row r="74" spans="1:38" s="40" customFormat="1" ht="94.5">
      <c r="A74" s="36" t="s">
        <v>110</v>
      </c>
      <c r="B74" s="74" t="s">
        <v>111</v>
      </c>
      <c r="C74" s="38">
        <v>0</v>
      </c>
      <c r="D74" s="75">
        <v>1005.2</v>
      </c>
      <c r="E74" s="75">
        <f>E75+E76</f>
        <v>1005.2</v>
      </c>
      <c r="F74" s="75">
        <f>F75+F76</f>
        <v>1005.2012400000001</v>
      </c>
      <c r="G74" s="38">
        <f t="shared" si="0"/>
        <v>100.00012335853563</v>
      </c>
      <c r="H74" s="38">
        <f t="shared" si="1"/>
        <v>0.0012400000000525324</v>
      </c>
      <c r="I74" s="39">
        <f t="shared" si="2"/>
        <v>100.00012335853563</v>
      </c>
      <c r="J74" s="38">
        <f t="shared" si="6"/>
        <v>0.0012400000000525324</v>
      </c>
      <c r="K74" s="63"/>
      <c r="L74" s="3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</row>
    <row r="75" spans="1:38" s="40" customFormat="1" ht="78.75">
      <c r="A75" s="41" t="s">
        <v>112</v>
      </c>
      <c r="B75" s="76" t="s">
        <v>113</v>
      </c>
      <c r="C75" s="43">
        <v>0</v>
      </c>
      <c r="D75" s="38">
        <v>1005.2</v>
      </c>
      <c r="E75" s="70">
        <v>1005.2</v>
      </c>
      <c r="F75" s="70">
        <v>982.00124</v>
      </c>
      <c r="G75" s="38">
        <f t="shared" si="0"/>
        <v>97.69212495025866</v>
      </c>
      <c r="H75" s="43">
        <f t="shared" si="1"/>
        <v>-23.198759999999993</v>
      </c>
      <c r="I75" s="44">
        <f t="shared" si="2"/>
        <v>97.69212495025866</v>
      </c>
      <c r="J75" s="43">
        <f t="shared" si="6"/>
        <v>-23.198759999999993</v>
      </c>
      <c r="K75" s="63"/>
      <c r="L75" s="3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</row>
    <row r="76" spans="1:38" s="40" customFormat="1" ht="78.75">
      <c r="A76" s="41" t="s">
        <v>114</v>
      </c>
      <c r="B76" s="76" t="s">
        <v>115</v>
      </c>
      <c r="C76" s="43">
        <v>0</v>
      </c>
      <c r="D76" s="43">
        <v>0</v>
      </c>
      <c r="E76" s="70">
        <v>0</v>
      </c>
      <c r="F76" s="70">
        <v>23.2</v>
      </c>
      <c r="G76" s="43">
        <v>0</v>
      </c>
      <c r="H76" s="43">
        <f t="shared" si="1"/>
        <v>23.2</v>
      </c>
      <c r="I76" s="44">
        <v>0</v>
      </c>
      <c r="J76" s="43">
        <f t="shared" si="6"/>
        <v>23.2</v>
      </c>
      <c r="K76" s="63"/>
      <c r="L76" s="3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</row>
    <row r="77" spans="1:38" s="47" customFormat="1" ht="20.25">
      <c r="A77" s="51">
        <v>21080000</v>
      </c>
      <c r="B77" s="77" t="s">
        <v>116</v>
      </c>
      <c r="C77" s="38">
        <v>472.3</v>
      </c>
      <c r="D77" s="78">
        <f>D79+D80+D81+D78</f>
        <v>774.3</v>
      </c>
      <c r="E77" s="78">
        <f>E79+E80+E81+E78</f>
        <v>697</v>
      </c>
      <c r="F77" s="78">
        <f>F79+F80+F81+F78</f>
        <v>624.4610299999999</v>
      </c>
      <c r="G77" s="38">
        <f t="shared" si="0"/>
        <v>89.59268723098994</v>
      </c>
      <c r="H77" s="38">
        <f t="shared" si="1"/>
        <v>-72.53897000000006</v>
      </c>
      <c r="I77" s="39">
        <f aca="true" t="shared" si="8" ref="I77:I110">F77/D77*100</f>
        <v>80.64846054500839</v>
      </c>
      <c r="J77" s="38">
        <f t="shared" si="6"/>
        <v>-149.83897000000002</v>
      </c>
      <c r="K77" s="79" t="e">
        <f>#REF!+K79+K80</f>
        <v>#REF!</v>
      </c>
      <c r="L77" s="79" t="e">
        <f>#REF!+L79+L80</f>
        <v>#REF!</v>
      </c>
      <c r="M77" s="79" t="e">
        <f>#REF!+M79+M80</f>
        <v>#REF!</v>
      </c>
      <c r="N77" s="79" t="e">
        <f>#REF!+N79+N80</f>
        <v>#REF!</v>
      </c>
      <c r="O77" s="79" t="e">
        <f>#REF!+O79+O80</f>
        <v>#REF!</v>
      </c>
      <c r="P77" s="79" t="e">
        <f>#REF!+P79+P80</f>
        <v>#REF!</v>
      </c>
      <c r="Q77" s="79" t="e">
        <f>#REF!+Q79+Q80</f>
        <v>#REF!</v>
      </c>
      <c r="R77" s="79" t="e">
        <f>#REF!+R79+R80</f>
        <v>#REF!</v>
      </c>
      <c r="S77" s="79" t="e">
        <f>#REF!+S79+S80</f>
        <v>#REF!</v>
      </c>
      <c r="T77" s="79" t="e">
        <f>#REF!+T79+T80</f>
        <v>#REF!</v>
      </c>
      <c r="U77" s="79" t="e">
        <f>#REF!+U79+U80</f>
        <v>#REF!</v>
      </c>
      <c r="V77" s="79" t="e">
        <f>#REF!+V79+V80</f>
        <v>#REF!</v>
      </c>
      <c r="W77" s="79" t="e">
        <f>#REF!+W79+W80</f>
        <v>#REF!</v>
      </c>
      <c r="X77" s="79" t="e">
        <f>#REF!+X79+X80</f>
        <v>#REF!</v>
      </c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</row>
    <row r="78" spans="1:38" s="47" customFormat="1" ht="20.25">
      <c r="A78" s="41" t="s">
        <v>117</v>
      </c>
      <c r="B78" s="76" t="s">
        <v>116</v>
      </c>
      <c r="C78" s="43">
        <v>0</v>
      </c>
      <c r="D78" s="43">
        <v>0</v>
      </c>
      <c r="E78" s="80">
        <v>0</v>
      </c>
      <c r="F78" s="70">
        <v>17.82164</v>
      </c>
      <c r="G78" s="43">
        <v>0</v>
      </c>
      <c r="H78" s="43">
        <f t="shared" si="1"/>
        <v>17.82164</v>
      </c>
      <c r="I78" s="44">
        <v>0</v>
      </c>
      <c r="J78" s="43">
        <f t="shared" si="6"/>
        <v>17.82164</v>
      </c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</row>
    <row r="79" spans="1:38" s="40" customFormat="1" ht="114.75" customHeight="1">
      <c r="A79" s="41" t="s">
        <v>118</v>
      </c>
      <c r="B79" s="76" t="s">
        <v>119</v>
      </c>
      <c r="C79" s="38">
        <v>6.9</v>
      </c>
      <c r="D79" s="38">
        <v>6.9</v>
      </c>
      <c r="E79" s="43">
        <v>3</v>
      </c>
      <c r="F79" s="43">
        <v>1.65473</v>
      </c>
      <c r="G79" s="43">
        <v>0</v>
      </c>
      <c r="H79" s="43">
        <f t="shared" si="1"/>
        <v>-1.34527</v>
      </c>
      <c r="I79" s="44">
        <f t="shared" si="8"/>
        <v>23.981594202898552</v>
      </c>
      <c r="J79" s="43">
        <f t="shared" si="6"/>
        <v>-5.2452700000000005</v>
      </c>
      <c r="K79" s="63"/>
      <c r="L79" s="46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</row>
    <row r="80" spans="1:38" s="40" customFormat="1" ht="31.5">
      <c r="A80" s="41" t="s">
        <v>120</v>
      </c>
      <c r="B80" s="76" t="s">
        <v>121</v>
      </c>
      <c r="C80" s="38">
        <v>465.4</v>
      </c>
      <c r="D80" s="38">
        <v>465.4</v>
      </c>
      <c r="E80" s="43">
        <v>392</v>
      </c>
      <c r="F80" s="43">
        <v>383.98796</v>
      </c>
      <c r="G80" s="43">
        <f aca="true" t="shared" si="9" ref="G80:G110">F80/E80*100</f>
        <v>97.95611224489795</v>
      </c>
      <c r="H80" s="43">
        <f aca="true" t="shared" si="10" ref="H80:H110">F80-E80</f>
        <v>-8.012040000000013</v>
      </c>
      <c r="I80" s="44">
        <f t="shared" si="8"/>
        <v>82.50708207993124</v>
      </c>
      <c r="J80" s="43">
        <f t="shared" si="6"/>
        <v>-81.41203999999999</v>
      </c>
      <c r="K80" s="82"/>
      <c r="L80" s="83"/>
      <c r="M80" s="82"/>
      <c r="N80" s="82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</row>
    <row r="81" spans="1:38" s="40" customFormat="1" ht="78.75">
      <c r="A81" s="41" t="s">
        <v>122</v>
      </c>
      <c r="B81" s="76" t="s">
        <v>123</v>
      </c>
      <c r="C81" s="38">
        <v>0</v>
      </c>
      <c r="D81" s="38">
        <v>302</v>
      </c>
      <c r="E81" s="43">
        <v>302</v>
      </c>
      <c r="F81" s="43">
        <v>220.9967</v>
      </c>
      <c r="G81" s="43">
        <v>0</v>
      </c>
      <c r="H81" s="43">
        <f t="shared" si="10"/>
        <v>-81.0033</v>
      </c>
      <c r="I81" s="44">
        <f t="shared" si="8"/>
        <v>73.17771523178807</v>
      </c>
      <c r="J81" s="43">
        <f t="shared" si="6"/>
        <v>-81.0033</v>
      </c>
      <c r="K81" s="82"/>
      <c r="L81" s="83"/>
      <c r="M81" s="82"/>
      <c r="N81" s="82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</row>
    <row r="82" spans="1:38" s="40" customFormat="1" ht="45" customHeight="1">
      <c r="A82" s="36">
        <v>22000000</v>
      </c>
      <c r="B82" s="74" t="s">
        <v>124</v>
      </c>
      <c r="C82" s="38">
        <v>35188.8</v>
      </c>
      <c r="D82" s="75">
        <f>D83+D95+D97</f>
        <v>36532.2</v>
      </c>
      <c r="E82" s="75">
        <f>E83+E95+E97</f>
        <v>29919.5</v>
      </c>
      <c r="F82" s="75">
        <f>F83+F95+F97</f>
        <v>27795.00282</v>
      </c>
      <c r="G82" s="38">
        <f t="shared" si="9"/>
        <v>92.89928915924398</v>
      </c>
      <c r="H82" s="38">
        <f t="shared" si="10"/>
        <v>-2124.4971799999985</v>
      </c>
      <c r="I82" s="39">
        <f t="shared" si="8"/>
        <v>76.0835723553468</v>
      </c>
      <c r="J82" s="38">
        <f t="shared" si="6"/>
        <v>-8737.197179999996</v>
      </c>
      <c r="K82" s="82"/>
      <c r="L82" s="84"/>
      <c r="M82" s="82"/>
      <c r="N82" s="82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</row>
    <row r="83" spans="1:38" s="47" customFormat="1" ht="30" customHeight="1">
      <c r="A83" s="51" t="s">
        <v>125</v>
      </c>
      <c r="B83" s="85" t="s">
        <v>126</v>
      </c>
      <c r="C83" s="38">
        <v>30803.7</v>
      </c>
      <c r="D83" s="78">
        <f>D85+D88+D89+D90+D91+D92+D93+D94</f>
        <v>33393.2</v>
      </c>
      <c r="E83" s="78">
        <f>E85+E88+E89+E90+E91+E92+E93+E94</f>
        <v>26901.3</v>
      </c>
      <c r="F83" s="78">
        <f>F85+F88+F89+F90+F91+F92+F93+F94+F86+F87</f>
        <v>25636.46457</v>
      </c>
      <c r="G83" s="38">
        <f t="shared" si="9"/>
        <v>95.29823677666135</v>
      </c>
      <c r="H83" s="38">
        <f t="shared" si="10"/>
        <v>-1264.8354299999992</v>
      </c>
      <c r="I83" s="39">
        <f t="shared" si="8"/>
        <v>76.77151207431454</v>
      </c>
      <c r="J83" s="38">
        <f t="shared" si="6"/>
        <v>-7756.735429999997</v>
      </c>
      <c r="K83" s="54"/>
      <c r="L83" s="45" t="e">
        <f>#REF!-K83</f>
        <v>#REF!</v>
      </c>
      <c r="M83" s="54">
        <v>3963800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</row>
    <row r="84" spans="1:38" s="47" customFormat="1" ht="30" customHeight="1">
      <c r="A84" s="41" t="s">
        <v>127</v>
      </c>
      <c r="B84" s="86"/>
      <c r="C84" s="38">
        <v>0</v>
      </c>
      <c r="D84" s="38">
        <v>0</v>
      </c>
      <c r="E84" s="80">
        <v>0</v>
      </c>
      <c r="F84" s="87">
        <v>1.8524</v>
      </c>
      <c r="G84" s="43">
        <v>0</v>
      </c>
      <c r="H84" s="43">
        <f t="shared" si="10"/>
        <v>1.8524</v>
      </c>
      <c r="I84" s="44">
        <v>0</v>
      </c>
      <c r="J84" s="43">
        <f t="shared" si="6"/>
        <v>1.8524</v>
      </c>
      <c r="K84" s="54"/>
      <c r="L84" s="45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</row>
    <row r="85" spans="1:38" s="23" customFormat="1" ht="46.5" customHeight="1">
      <c r="A85" s="41" t="s">
        <v>128</v>
      </c>
      <c r="B85" s="76" t="s">
        <v>129</v>
      </c>
      <c r="C85" s="38">
        <v>773.4</v>
      </c>
      <c r="D85" s="38">
        <v>773.4</v>
      </c>
      <c r="E85" s="43">
        <v>623.4</v>
      </c>
      <c r="F85" s="43">
        <v>884.183</v>
      </c>
      <c r="G85" s="43">
        <f t="shared" si="9"/>
        <v>141.83237086942572</v>
      </c>
      <c r="H85" s="43">
        <f t="shared" si="10"/>
        <v>260.783</v>
      </c>
      <c r="I85" s="44">
        <f t="shared" si="8"/>
        <v>114.32415309025083</v>
      </c>
      <c r="J85" s="43">
        <f t="shared" si="6"/>
        <v>110.78300000000002</v>
      </c>
      <c r="K85" s="59">
        <v>248112</v>
      </c>
      <c r="L85" s="46" t="e">
        <f>#REF!-K85</f>
        <v>#REF!</v>
      </c>
      <c r="M85" s="59" t="e">
        <f>'[1]#ССЫЛКА'!P46*'[1]#ССЫЛКА'!$R$44/100</f>
        <v>#REF!</v>
      </c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1:38" s="23" customFormat="1" ht="47.25">
      <c r="A86" s="41" t="s">
        <v>130</v>
      </c>
      <c r="B86" s="76" t="s">
        <v>131</v>
      </c>
      <c r="C86" s="38">
        <v>0</v>
      </c>
      <c r="D86" s="38">
        <v>0</v>
      </c>
      <c r="E86" s="43">
        <v>0</v>
      </c>
      <c r="F86" s="43">
        <v>3.9</v>
      </c>
      <c r="G86" s="43">
        <v>0</v>
      </c>
      <c r="H86" s="43">
        <f t="shared" si="10"/>
        <v>3.9</v>
      </c>
      <c r="I86" s="44">
        <v>0</v>
      </c>
      <c r="J86" s="43">
        <f t="shared" si="6"/>
        <v>3.9</v>
      </c>
      <c r="K86" s="59"/>
      <c r="L86" s="46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</row>
    <row r="87" spans="1:38" s="23" customFormat="1" ht="47.25">
      <c r="A87" s="41" t="s">
        <v>132</v>
      </c>
      <c r="B87" s="76" t="s">
        <v>133</v>
      </c>
      <c r="C87" s="38">
        <v>0</v>
      </c>
      <c r="D87" s="38">
        <v>0</v>
      </c>
      <c r="E87" s="43">
        <v>0</v>
      </c>
      <c r="F87" s="43">
        <v>6.26008</v>
      </c>
      <c r="G87" s="43">
        <v>0</v>
      </c>
      <c r="H87" s="43">
        <f t="shared" si="10"/>
        <v>6.26008</v>
      </c>
      <c r="I87" s="44">
        <v>0</v>
      </c>
      <c r="J87" s="43">
        <f t="shared" si="6"/>
        <v>6.26008</v>
      </c>
      <c r="K87" s="59"/>
      <c r="L87" s="46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</row>
    <row r="88" spans="1:38" s="23" customFormat="1" ht="66.75" customHeight="1">
      <c r="A88" s="41" t="s">
        <v>134</v>
      </c>
      <c r="B88" s="42" t="s">
        <v>135</v>
      </c>
      <c r="C88" s="38">
        <v>14.1</v>
      </c>
      <c r="D88" s="38">
        <v>14.1</v>
      </c>
      <c r="E88" s="43">
        <v>12.4</v>
      </c>
      <c r="F88" s="43">
        <v>123.185</v>
      </c>
      <c r="G88" s="43">
        <v>0</v>
      </c>
      <c r="H88" s="43">
        <f t="shared" si="10"/>
        <v>110.785</v>
      </c>
      <c r="I88" s="44">
        <f t="shared" si="8"/>
        <v>873.6524822695037</v>
      </c>
      <c r="J88" s="43">
        <f t="shared" si="6"/>
        <v>109.08500000000001</v>
      </c>
      <c r="K88" s="59">
        <v>190382</v>
      </c>
      <c r="L88" s="46" t="e">
        <f>#REF!-K88</f>
        <v>#REF!</v>
      </c>
      <c r="M88" s="59" t="e">
        <f>#REF!*#REF!/100</f>
        <v>#REF!</v>
      </c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</row>
    <row r="89" spans="1:38" s="23" customFormat="1" ht="47.25">
      <c r="A89" s="41" t="s">
        <v>136</v>
      </c>
      <c r="B89" s="42" t="s">
        <v>137</v>
      </c>
      <c r="C89" s="38">
        <v>3386.9</v>
      </c>
      <c r="D89" s="38">
        <v>3386.9</v>
      </c>
      <c r="E89" s="43">
        <v>2300</v>
      </c>
      <c r="F89" s="43">
        <v>3009.34</v>
      </c>
      <c r="G89" s="43">
        <v>0</v>
      </c>
      <c r="H89" s="43">
        <f t="shared" si="10"/>
        <v>709.3400000000001</v>
      </c>
      <c r="I89" s="44">
        <f t="shared" si="8"/>
        <v>88.85234285039417</v>
      </c>
      <c r="J89" s="43">
        <f t="shared" si="6"/>
        <v>-377.55999999999995</v>
      </c>
      <c r="K89" s="59">
        <v>2011792</v>
      </c>
      <c r="L89" s="46" t="e">
        <f>#REF!-K89</f>
        <v>#REF!</v>
      </c>
      <c r="M89" s="59" t="e">
        <f>#REF!*#REF!/100</f>
        <v>#REF!</v>
      </c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</row>
    <row r="90" spans="1:38" s="23" customFormat="1" ht="54" customHeight="1">
      <c r="A90" s="41" t="s">
        <v>138</v>
      </c>
      <c r="B90" s="42" t="s">
        <v>139</v>
      </c>
      <c r="C90" s="38">
        <v>11082.4</v>
      </c>
      <c r="D90" s="38">
        <v>11082.4</v>
      </c>
      <c r="E90" s="43">
        <v>8695</v>
      </c>
      <c r="F90" s="43">
        <v>8033.6256</v>
      </c>
      <c r="G90" s="43">
        <f t="shared" si="9"/>
        <v>92.39362392179414</v>
      </c>
      <c r="H90" s="43">
        <f t="shared" si="10"/>
        <v>-661.3743999999997</v>
      </c>
      <c r="I90" s="44">
        <f t="shared" si="8"/>
        <v>72.48994441637191</v>
      </c>
      <c r="J90" s="43">
        <f t="shared" si="6"/>
        <v>-3048.7743999999993</v>
      </c>
      <c r="K90" s="59">
        <v>7694400</v>
      </c>
      <c r="L90" s="46" t="e">
        <f>#REF!-K90</f>
        <v>#REF!</v>
      </c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</row>
    <row r="91" spans="1:38" s="23" customFormat="1" ht="48">
      <c r="A91" s="41" t="s">
        <v>140</v>
      </c>
      <c r="B91" s="71" t="s">
        <v>141</v>
      </c>
      <c r="C91" s="38">
        <v>1385.2</v>
      </c>
      <c r="D91" s="38">
        <v>1385.2</v>
      </c>
      <c r="E91" s="43">
        <v>895</v>
      </c>
      <c r="F91" s="43">
        <v>1204.58739</v>
      </c>
      <c r="G91" s="43">
        <f t="shared" si="9"/>
        <v>134.59076983240223</v>
      </c>
      <c r="H91" s="43">
        <f t="shared" si="10"/>
        <v>309.5873899999999</v>
      </c>
      <c r="I91" s="44">
        <f t="shared" si="8"/>
        <v>86.96126118971989</v>
      </c>
      <c r="J91" s="43">
        <f t="shared" si="6"/>
        <v>-180.61261000000013</v>
      </c>
      <c r="K91" s="59"/>
      <c r="L91" s="46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</row>
    <row r="92" spans="1:38" s="23" customFormat="1" ht="32.25">
      <c r="A92" s="41" t="s">
        <v>142</v>
      </c>
      <c r="B92" s="71" t="s">
        <v>126</v>
      </c>
      <c r="C92" s="38">
        <v>12929.5</v>
      </c>
      <c r="D92" s="38">
        <v>15519</v>
      </c>
      <c r="E92" s="43">
        <v>13266.5</v>
      </c>
      <c r="F92" s="43">
        <f>4114.93426+7917.51441</f>
        <v>12032.44867</v>
      </c>
      <c r="G92" s="43">
        <f t="shared" si="9"/>
        <v>90.6979886933253</v>
      </c>
      <c r="H92" s="43">
        <f t="shared" si="10"/>
        <v>-1234.0513300000002</v>
      </c>
      <c r="I92" s="44">
        <f t="shared" si="8"/>
        <v>77.53365983632966</v>
      </c>
      <c r="J92" s="43">
        <f t="shared" si="6"/>
        <v>-3486.5513300000002</v>
      </c>
      <c r="K92" s="59"/>
      <c r="L92" s="46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</row>
    <row r="93" spans="1:38" s="23" customFormat="1" ht="51" customHeight="1">
      <c r="A93" s="41" t="s">
        <v>143</v>
      </c>
      <c r="B93" s="71" t="s">
        <v>144</v>
      </c>
      <c r="C93" s="38">
        <v>1086.1</v>
      </c>
      <c r="D93" s="38">
        <v>1086.1</v>
      </c>
      <c r="E93" s="43">
        <v>985</v>
      </c>
      <c r="F93" s="43">
        <v>301.57883</v>
      </c>
      <c r="G93" s="43">
        <f t="shared" si="9"/>
        <v>30.61714010152284</v>
      </c>
      <c r="H93" s="43">
        <f t="shared" si="10"/>
        <v>-683.4211700000001</v>
      </c>
      <c r="I93" s="44">
        <f t="shared" si="8"/>
        <v>27.767132860694225</v>
      </c>
      <c r="J93" s="43">
        <f t="shared" si="6"/>
        <v>-784.52117</v>
      </c>
      <c r="K93" s="59"/>
      <c r="L93" s="46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</row>
    <row r="94" spans="1:38" s="23" customFormat="1" ht="65.25" customHeight="1">
      <c r="A94" s="41" t="s">
        <v>145</v>
      </c>
      <c r="B94" s="71" t="s">
        <v>146</v>
      </c>
      <c r="C94" s="38">
        <v>146.1</v>
      </c>
      <c r="D94" s="38">
        <v>146.1</v>
      </c>
      <c r="E94" s="43">
        <v>124</v>
      </c>
      <c r="F94" s="43">
        <v>37.356</v>
      </c>
      <c r="G94" s="43">
        <f t="shared" si="9"/>
        <v>30.125806451612902</v>
      </c>
      <c r="H94" s="43">
        <f t="shared" si="10"/>
        <v>-86.644</v>
      </c>
      <c r="I94" s="44">
        <f t="shared" si="8"/>
        <v>25.568788501026695</v>
      </c>
      <c r="J94" s="43">
        <f t="shared" si="6"/>
        <v>-108.744</v>
      </c>
      <c r="K94" s="59"/>
      <c r="L94" s="46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</row>
    <row r="95" spans="1:38" s="47" customFormat="1" ht="64.5" customHeight="1">
      <c r="A95" s="51">
        <v>22080000</v>
      </c>
      <c r="B95" s="88" t="s">
        <v>147</v>
      </c>
      <c r="C95" s="38">
        <v>1879.2</v>
      </c>
      <c r="D95" s="56">
        <f>D96</f>
        <v>1393.7</v>
      </c>
      <c r="E95" s="56">
        <f>E96</f>
        <v>1393.7</v>
      </c>
      <c r="F95" s="56">
        <f>F96</f>
        <v>867.2799500000001</v>
      </c>
      <c r="G95" s="38">
        <f t="shared" si="9"/>
        <v>62.228596541579975</v>
      </c>
      <c r="H95" s="38">
        <f t="shared" si="10"/>
        <v>-526.42005</v>
      </c>
      <c r="I95" s="39">
        <f t="shared" si="8"/>
        <v>62.228596541579975</v>
      </c>
      <c r="J95" s="38">
        <f t="shared" si="6"/>
        <v>-526.42005</v>
      </c>
      <c r="K95" s="54"/>
      <c r="L95" s="45" t="e">
        <f>#REF!-K95</f>
        <v>#REF!</v>
      </c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</row>
    <row r="96" spans="1:38" s="23" customFormat="1" ht="63">
      <c r="A96" s="41">
        <v>22080400</v>
      </c>
      <c r="B96" s="89" t="s">
        <v>148</v>
      </c>
      <c r="C96" s="38">
        <v>1879.2</v>
      </c>
      <c r="D96" s="38">
        <v>1393.7</v>
      </c>
      <c r="E96" s="43">
        <v>1393.7</v>
      </c>
      <c r="F96" s="43">
        <f>347.07571+520.20424</f>
        <v>867.2799500000001</v>
      </c>
      <c r="G96" s="43">
        <f t="shared" si="9"/>
        <v>62.228596541579975</v>
      </c>
      <c r="H96" s="43">
        <f t="shared" si="10"/>
        <v>-526.42005</v>
      </c>
      <c r="I96" s="44">
        <f t="shared" si="8"/>
        <v>62.228596541579975</v>
      </c>
      <c r="J96" s="43">
        <f t="shared" si="6"/>
        <v>-526.42005</v>
      </c>
      <c r="K96" s="59">
        <v>13543200</v>
      </c>
      <c r="L96" s="46" t="e">
        <f>#REF!-K96</f>
        <v>#REF!</v>
      </c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</row>
    <row r="97" spans="1:38" s="69" customFormat="1" ht="20.25">
      <c r="A97" s="51">
        <v>22090000</v>
      </c>
      <c r="B97" s="52" t="s">
        <v>149</v>
      </c>
      <c r="C97" s="38">
        <v>2505.9</v>
      </c>
      <c r="D97" s="56">
        <f>D98+D101+D99+D100</f>
        <v>1745.3</v>
      </c>
      <c r="E97" s="56">
        <f>E98+E101+E99+E100</f>
        <v>1624.5</v>
      </c>
      <c r="F97" s="56">
        <f>F98+F101+F99+F100</f>
        <v>1291.2583000000002</v>
      </c>
      <c r="G97" s="38">
        <f t="shared" si="9"/>
        <v>79.48650661742076</v>
      </c>
      <c r="H97" s="38">
        <f t="shared" si="10"/>
        <v>-333.2416999999998</v>
      </c>
      <c r="I97" s="39">
        <f t="shared" si="8"/>
        <v>73.98489084971067</v>
      </c>
      <c r="J97" s="38">
        <f aca="true" t="shared" si="11" ref="J97:J110">F97-D97</f>
        <v>-454.04169999999976</v>
      </c>
      <c r="K97" s="54"/>
      <c r="L97" s="45" t="e">
        <f>#REF!-K97</f>
        <v>#REF!</v>
      </c>
      <c r="M97" s="54">
        <v>3845500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</row>
    <row r="98" spans="1:38" s="23" customFormat="1" ht="78.75">
      <c r="A98" s="41">
        <v>22090100</v>
      </c>
      <c r="B98" s="42" t="s">
        <v>150</v>
      </c>
      <c r="C98" s="38">
        <v>420</v>
      </c>
      <c r="D98" s="38">
        <v>420</v>
      </c>
      <c r="E98" s="43">
        <v>395</v>
      </c>
      <c r="F98" s="43">
        <v>1239.9589</v>
      </c>
      <c r="G98" s="43">
        <f t="shared" si="9"/>
        <v>313.91364556962026</v>
      </c>
      <c r="H98" s="43">
        <f t="shared" si="10"/>
        <v>844.9589000000001</v>
      </c>
      <c r="I98" s="44">
        <f t="shared" si="8"/>
        <v>295.22830952380957</v>
      </c>
      <c r="J98" s="43">
        <f t="shared" si="11"/>
        <v>819.9589000000001</v>
      </c>
      <c r="K98" s="59">
        <v>3749362</v>
      </c>
      <c r="L98" s="46" t="e">
        <f>#REF!-K98</f>
        <v>#REF!</v>
      </c>
      <c r="M98" s="59" t="e">
        <f>#REF!*#REF!/100-1</f>
        <v>#REF!</v>
      </c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</row>
    <row r="99" spans="1:38" s="23" customFormat="1" ht="31.5">
      <c r="A99" s="41" t="s">
        <v>151</v>
      </c>
      <c r="B99" s="42" t="s">
        <v>152</v>
      </c>
      <c r="C99" s="38">
        <v>325</v>
      </c>
      <c r="D99" s="38">
        <v>325</v>
      </c>
      <c r="E99" s="43">
        <v>287.5</v>
      </c>
      <c r="F99" s="43">
        <v>-23.7355</v>
      </c>
      <c r="G99" s="43">
        <f t="shared" si="9"/>
        <v>-8.255826086956521</v>
      </c>
      <c r="H99" s="43">
        <f t="shared" si="10"/>
        <v>-311.2355</v>
      </c>
      <c r="I99" s="44">
        <f t="shared" si="8"/>
        <v>-7.303230769230769</v>
      </c>
      <c r="J99" s="43">
        <f t="shared" si="11"/>
        <v>-348.7355</v>
      </c>
      <c r="K99" s="59"/>
      <c r="L99" s="46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</row>
    <row r="100" spans="1:38" s="23" customFormat="1" ht="47.25">
      <c r="A100" s="41" t="s">
        <v>153</v>
      </c>
      <c r="B100" s="42" t="s">
        <v>154</v>
      </c>
      <c r="C100" s="38">
        <v>0</v>
      </c>
      <c r="D100" s="38">
        <v>0</v>
      </c>
      <c r="E100" s="43">
        <v>0</v>
      </c>
      <c r="F100" s="43">
        <v>0</v>
      </c>
      <c r="G100" s="43">
        <v>0</v>
      </c>
      <c r="H100" s="43">
        <f t="shared" si="10"/>
        <v>0</v>
      </c>
      <c r="I100" s="44">
        <v>0</v>
      </c>
      <c r="J100" s="43">
        <f t="shared" si="11"/>
        <v>0</v>
      </c>
      <c r="K100" s="59"/>
      <c r="L100" s="46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</row>
    <row r="101" spans="1:38" s="23" customFormat="1" ht="63">
      <c r="A101" s="90" t="s">
        <v>155</v>
      </c>
      <c r="B101" s="76" t="s">
        <v>156</v>
      </c>
      <c r="C101" s="38">
        <v>1760.9</v>
      </c>
      <c r="D101" s="38">
        <v>1000.3</v>
      </c>
      <c r="E101" s="43">
        <v>942</v>
      </c>
      <c r="F101" s="43">
        <v>75.0349</v>
      </c>
      <c r="G101" s="43">
        <f t="shared" si="9"/>
        <v>7.965488322717622</v>
      </c>
      <c r="H101" s="43">
        <f t="shared" si="10"/>
        <v>-866.9651</v>
      </c>
      <c r="I101" s="44">
        <f t="shared" si="8"/>
        <v>7.501239628111566</v>
      </c>
      <c r="J101" s="43">
        <f t="shared" si="11"/>
        <v>-925.2651</v>
      </c>
      <c r="K101" s="59">
        <v>96138</v>
      </c>
      <c r="L101" s="46" t="e">
        <f>#REF!-K101</f>
        <v>#REF!</v>
      </c>
      <c r="M101" s="59" t="e">
        <f>#REF!*#REF!/100</f>
        <v>#REF!</v>
      </c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</row>
    <row r="102" spans="1:38" s="17" customFormat="1" ht="30" customHeight="1">
      <c r="A102" s="36">
        <v>24000000</v>
      </c>
      <c r="B102" s="37" t="s">
        <v>157</v>
      </c>
      <c r="C102" s="38">
        <v>276.6</v>
      </c>
      <c r="D102" s="48">
        <f aca="true" t="shared" si="12" ref="D102:X102">D103+D104</f>
        <v>755.3</v>
      </c>
      <c r="E102" s="48">
        <f t="shared" si="12"/>
        <v>215</v>
      </c>
      <c r="F102" s="48">
        <f t="shared" si="12"/>
        <v>778.7550100000001</v>
      </c>
      <c r="G102" s="38">
        <f t="shared" si="9"/>
        <v>362.21163255813957</v>
      </c>
      <c r="H102" s="38">
        <f t="shared" si="10"/>
        <v>563.7550100000001</v>
      </c>
      <c r="I102" s="39">
        <f t="shared" si="8"/>
        <v>103.10538991129354</v>
      </c>
      <c r="J102" s="38">
        <f t="shared" si="11"/>
        <v>23.45501000000013</v>
      </c>
      <c r="K102" s="49">
        <f t="shared" si="12"/>
        <v>3000</v>
      </c>
      <c r="L102" s="49" t="e">
        <f t="shared" si="12"/>
        <v>#REF!</v>
      </c>
      <c r="M102" s="49">
        <f t="shared" si="12"/>
        <v>0</v>
      </c>
      <c r="N102" s="49">
        <f t="shared" si="12"/>
        <v>0</v>
      </c>
      <c r="O102" s="49">
        <f t="shared" si="12"/>
        <v>0</v>
      </c>
      <c r="P102" s="49">
        <f t="shared" si="12"/>
        <v>0</v>
      </c>
      <c r="Q102" s="49">
        <f t="shared" si="12"/>
        <v>0</v>
      </c>
      <c r="R102" s="49">
        <f t="shared" si="12"/>
        <v>0</v>
      </c>
      <c r="S102" s="49">
        <f t="shared" si="12"/>
        <v>0</v>
      </c>
      <c r="T102" s="49">
        <f t="shared" si="12"/>
        <v>0</v>
      </c>
      <c r="U102" s="49">
        <f t="shared" si="12"/>
        <v>0</v>
      </c>
      <c r="V102" s="49">
        <f t="shared" si="12"/>
        <v>0</v>
      </c>
      <c r="W102" s="49">
        <f t="shared" si="12"/>
        <v>0</v>
      </c>
      <c r="X102" s="49">
        <f t="shared" si="12"/>
        <v>0</v>
      </c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</row>
    <row r="103" spans="1:38" s="47" customFormat="1" ht="75" customHeight="1">
      <c r="A103" s="51">
        <v>24030000</v>
      </c>
      <c r="B103" s="52" t="s">
        <v>158</v>
      </c>
      <c r="C103" s="38">
        <v>12</v>
      </c>
      <c r="D103" s="38">
        <v>12</v>
      </c>
      <c r="E103" s="73">
        <v>5</v>
      </c>
      <c r="F103" s="73">
        <v>0.23017</v>
      </c>
      <c r="G103" s="38">
        <v>0</v>
      </c>
      <c r="H103" s="38">
        <f t="shared" si="10"/>
        <v>-4.76983</v>
      </c>
      <c r="I103" s="39">
        <f t="shared" si="8"/>
        <v>1.9180833333333334</v>
      </c>
      <c r="J103" s="38">
        <f t="shared" si="11"/>
        <v>-11.76983</v>
      </c>
      <c r="K103" s="54">
        <v>3000</v>
      </c>
      <c r="L103" s="45" t="e">
        <f>#REF!-K103</f>
        <v>#REF!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</row>
    <row r="104" spans="1:38" s="47" customFormat="1" ht="20.25">
      <c r="A104" s="51">
        <v>24060000</v>
      </c>
      <c r="B104" s="52" t="s">
        <v>116</v>
      </c>
      <c r="C104" s="38">
        <v>264.6</v>
      </c>
      <c r="D104" s="56">
        <f>D105</f>
        <v>743.3</v>
      </c>
      <c r="E104" s="56">
        <f>E105</f>
        <v>210</v>
      </c>
      <c r="F104" s="56">
        <f>F105</f>
        <v>778.52484</v>
      </c>
      <c r="G104" s="38">
        <f t="shared" si="9"/>
        <v>370.7261142857143</v>
      </c>
      <c r="H104" s="38">
        <f t="shared" si="10"/>
        <v>568.52484</v>
      </c>
      <c r="I104" s="39">
        <f t="shared" si="8"/>
        <v>104.73898022332841</v>
      </c>
      <c r="J104" s="38">
        <f t="shared" si="11"/>
        <v>35.224840000000086</v>
      </c>
      <c r="K104" s="54"/>
      <c r="L104" s="45" t="e">
        <f>#REF!-K104</f>
        <v>#REF!</v>
      </c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</row>
    <row r="105" spans="1:38" s="23" customFormat="1" ht="20.25">
      <c r="A105" s="92" t="s">
        <v>159</v>
      </c>
      <c r="B105" s="42" t="s">
        <v>116</v>
      </c>
      <c r="C105" s="38">
        <v>264.6</v>
      </c>
      <c r="D105" s="38">
        <v>743.3</v>
      </c>
      <c r="E105" s="43">
        <v>210</v>
      </c>
      <c r="F105" s="43">
        <v>778.52484</v>
      </c>
      <c r="G105" s="43">
        <f t="shared" si="9"/>
        <v>370.7261142857143</v>
      </c>
      <c r="H105" s="43">
        <f t="shared" si="10"/>
        <v>568.52484</v>
      </c>
      <c r="I105" s="44">
        <f t="shared" si="8"/>
        <v>104.73898022332841</v>
      </c>
      <c r="J105" s="43">
        <f t="shared" si="11"/>
        <v>35.224840000000086</v>
      </c>
      <c r="K105" s="59">
        <v>16935800</v>
      </c>
      <c r="L105" s="46" t="e">
        <f>#REF!-K105</f>
        <v>#REF!</v>
      </c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</row>
    <row r="106" spans="1:38" s="17" customFormat="1" ht="20.25">
      <c r="A106" s="29" t="s">
        <v>160</v>
      </c>
      <c r="B106" s="30" t="s">
        <v>161</v>
      </c>
      <c r="C106" s="32">
        <v>187.7</v>
      </c>
      <c r="D106" s="32">
        <f>D107</f>
        <v>187.7</v>
      </c>
      <c r="E106" s="32">
        <f>E107</f>
        <v>100</v>
      </c>
      <c r="F106" s="32">
        <f>F107+F109</f>
        <v>23.93069</v>
      </c>
      <c r="G106" s="32">
        <f t="shared" si="9"/>
        <v>23.93069</v>
      </c>
      <c r="H106" s="32">
        <f t="shared" si="10"/>
        <v>-76.06931</v>
      </c>
      <c r="I106" s="33">
        <f t="shared" si="8"/>
        <v>12.74943526904635</v>
      </c>
      <c r="J106" s="32">
        <f t="shared" si="11"/>
        <v>-163.76931</v>
      </c>
      <c r="K106" s="63"/>
      <c r="L106" s="35" t="e">
        <f>#REF!-K106</f>
        <v>#REF!</v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</row>
    <row r="107" spans="1:38" s="17" customFormat="1" ht="31.5">
      <c r="A107" s="36" t="s">
        <v>162</v>
      </c>
      <c r="B107" s="37" t="s">
        <v>163</v>
      </c>
      <c r="C107" s="38">
        <f>C108</f>
        <v>187.7</v>
      </c>
      <c r="D107" s="38">
        <f>D108</f>
        <v>187.7</v>
      </c>
      <c r="E107" s="38">
        <f>E108</f>
        <v>100</v>
      </c>
      <c r="F107" s="38">
        <f>F108</f>
        <v>16.51993</v>
      </c>
      <c r="G107" s="38">
        <f t="shared" si="9"/>
        <v>16.51993</v>
      </c>
      <c r="H107" s="38">
        <f t="shared" si="10"/>
        <v>-83.48007</v>
      </c>
      <c r="I107" s="39">
        <f t="shared" si="8"/>
        <v>8.801241342567927</v>
      </c>
      <c r="J107" s="38">
        <f t="shared" si="11"/>
        <v>-171.18007</v>
      </c>
      <c r="K107" s="63"/>
      <c r="L107" s="35" t="e">
        <f>#REF!-K107</f>
        <v>#REF!</v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</row>
    <row r="108" spans="1:38" s="23" customFormat="1" ht="109.5" customHeight="1">
      <c r="A108" s="41" t="s">
        <v>164</v>
      </c>
      <c r="B108" s="42" t="s">
        <v>165</v>
      </c>
      <c r="C108" s="38">
        <v>187.7</v>
      </c>
      <c r="D108" s="38">
        <v>187.7</v>
      </c>
      <c r="E108" s="43">
        <v>100</v>
      </c>
      <c r="F108" s="43">
        <v>16.51993</v>
      </c>
      <c r="G108" s="43">
        <f t="shared" si="9"/>
        <v>16.51993</v>
      </c>
      <c r="H108" s="43">
        <f t="shared" si="10"/>
        <v>-83.48007</v>
      </c>
      <c r="I108" s="44">
        <f t="shared" si="8"/>
        <v>8.801241342567927</v>
      </c>
      <c r="J108" s="43">
        <f t="shared" si="11"/>
        <v>-171.18007</v>
      </c>
      <c r="K108" s="59"/>
      <c r="L108" s="46" t="e">
        <f>#REF!-K108</f>
        <v>#REF!</v>
      </c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</row>
    <row r="109" spans="1:38" s="23" customFormat="1" ht="51" customHeight="1">
      <c r="A109" s="93" t="s">
        <v>166</v>
      </c>
      <c r="B109" s="65" t="s">
        <v>167</v>
      </c>
      <c r="C109" s="38">
        <v>0</v>
      </c>
      <c r="D109" s="38">
        <v>0</v>
      </c>
      <c r="E109" s="38">
        <v>0</v>
      </c>
      <c r="F109" s="38">
        <v>7.41076</v>
      </c>
      <c r="G109" s="38">
        <v>0</v>
      </c>
      <c r="H109" s="38">
        <f>F109-E109</f>
        <v>7.41076</v>
      </c>
      <c r="I109" s="39">
        <v>0</v>
      </c>
      <c r="J109" s="38">
        <f t="shared" si="11"/>
        <v>7.41076</v>
      </c>
      <c r="K109" s="59"/>
      <c r="L109" s="46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</row>
    <row r="110" spans="1:38" s="17" customFormat="1" ht="31.5" customHeight="1">
      <c r="A110" s="94">
        <v>900101</v>
      </c>
      <c r="B110" s="95" t="s">
        <v>168</v>
      </c>
      <c r="C110" s="96">
        <v>3152384.4</v>
      </c>
      <c r="D110" s="96">
        <f>D10+D72+D106</f>
        <v>3231295.6</v>
      </c>
      <c r="E110" s="96">
        <f>E10+E72+E106</f>
        <v>2568044.6999999997</v>
      </c>
      <c r="F110" s="96">
        <f>F10+F72+F106</f>
        <v>2330902.3306500004</v>
      </c>
      <c r="G110" s="96">
        <f t="shared" si="9"/>
        <v>90.76564479777164</v>
      </c>
      <c r="H110" s="96">
        <f t="shared" si="10"/>
        <v>-237142.36934999935</v>
      </c>
      <c r="I110" s="97">
        <f t="shared" si="8"/>
        <v>72.13522435551857</v>
      </c>
      <c r="J110" s="96">
        <f t="shared" si="11"/>
        <v>-900393.2693499997</v>
      </c>
      <c r="K110" s="63"/>
      <c r="L110" s="35" t="e">
        <f>#REF!-K110</f>
        <v>#REF!</v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</row>
    <row r="111" spans="1:38" ht="15.75">
      <c r="A111" s="98"/>
      <c r="B111" s="99"/>
      <c r="C111" s="99"/>
      <c r="D111" s="99"/>
      <c r="E111" s="100"/>
      <c r="F111" s="101"/>
      <c r="G111" s="101"/>
      <c r="H111" s="101"/>
      <c r="I111" s="101"/>
      <c r="J111" s="101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</row>
    <row r="112" spans="1:38" ht="15.75">
      <c r="A112" s="98"/>
      <c r="B112" s="99"/>
      <c r="C112" s="99"/>
      <c r="D112" s="99"/>
      <c r="E112" s="100"/>
      <c r="F112" s="102"/>
      <c r="G112" s="102"/>
      <c r="H112" s="102"/>
      <c r="I112" s="102"/>
      <c r="J112" s="102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</row>
    <row r="113" spans="1:38" ht="15.75">
      <c r="A113" s="98"/>
      <c r="B113" s="99"/>
      <c r="C113" s="99"/>
      <c r="D113" s="99"/>
      <c r="E113" s="100"/>
      <c r="F113" s="102"/>
      <c r="G113" s="102"/>
      <c r="H113" s="102"/>
      <c r="I113" s="102"/>
      <c r="J113" s="102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</row>
    <row r="114" spans="2:38" ht="15.75">
      <c r="B114" s="7"/>
      <c r="C114" s="7"/>
      <c r="D114" s="7"/>
      <c r="E114" s="7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</row>
    <row r="115" spans="1:38" ht="15.75">
      <c r="A115" s="98"/>
      <c r="B115" s="99"/>
      <c r="C115" s="99"/>
      <c r="D115" s="99"/>
      <c r="E115" s="101"/>
      <c r="F115" s="101"/>
      <c r="G115" s="101"/>
      <c r="H115" s="101"/>
      <c r="I115" s="101"/>
      <c r="J115" s="101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</row>
    <row r="116" spans="1:38" ht="15.75">
      <c r="A116" s="98"/>
      <c r="B116" s="99"/>
      <c r="C116" s="99"/>
      <c r="D116" s="99"/>
      <c r="E116" s="100"/>
      <c r="F116" s="102"/>
      <c r="G116" s="102"/>
      <c r="H116" s="102"/>
      <c r="I116" s="102"/>
      <c r="J116" s="102"/>
      <c r="K116" s="102">
        <f aca="true" t="shared" si="13" ref="K116:R116">K114+K115</f>
        <v>0</v>
      </c>
      <c r="L116" s="102">
        <f t="shared" si="13"/>
        <v>0</v>
      </c>
      <c r="M116" s="102">
        <f t="shared" si="13"/>
        <v>0</v>
      </c>
      <c r="N116" s="102">
        <f t="shared" si="13"/>
        <v>0</v>
      </c>
      <c r="O116" s="102">
        <f t="shared" si="13"/>
        <v>0</v>
      </c>
      <c r="P116" s="102">
        <f t="shared" si="13"/>
        <v>0</v>
      </c>
      <c r="Q116" s="102">
        <f t="shared" si="13"/>
        <v>0</v>
      </c>
      <c r="R116" s="102">
        <f t="shared" si="13"/>
        <v>0</v>
      </c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</row>
    <row r="117" spans="1:38" ht="15.75">
      <c r="A117" s="98"/>
      <c r="B117" s="99"/>
      <c r="C117" s="99"/>
      <c r="D117" s="99"/>
      <c r="E117" s="100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59"/>
      <c r="AG117" s="59"/>
      <c r="AH117" s="59"/>
      <c r="AI117" s="59"/>
      <c r="AJ117" s="59"/>
      <c r="AK117" s="59"/>
      <c r="AL117" s="59"/>
    </row>
    <row r="118" spans="1:38" ht="15.75">
      <c r="A118" s="98"/>
      <c r="B118" s="99"/>
      <c r="C118" s="99"/>
      <c r="D118" s="99"/>
      <c r="E118" s="100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</row>
    <row r="119" spans="1:38" ht="15.75">
      <c r="A119" s="98"/>
      <c r="B119" s="99"/>
      <c r="C119" s="99"/>
      <c r="D119" s="99"/>
      <c r="E119" s="100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</row>
    <row r="120" spans="1:38" ht="15.75">
      <c r="A120" s="98"/>
      <c r="B120" s="99"/>
      <c r="C120" s="99"/>
      <c r="D120" s="99"/>
      <c r="E120" s="100"/>
      <c r="F120" s="102"/>
      <c r="G120" s="102"/>
      <c r="H120" s="102"/>
      <c r="I120" s="102"/>
      <c r="J120" s="102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</row>
    <row r="121" spans="1:38" ht="15.75">
      <c r="A121" s="98"/>
      <c r="B121" s="99"/>
      <c r="C121" s="99"/>
      <c r="D121" s="99"/>
      <c r="E121" s="100"/>
      <c r="F121" s="102"/>
      <c r="G121" s="102"/>
      <c r="H121" s="102"/>
      <c r="I121" s="102"/>
      <c r="J121" s="102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</row>
    <row r="122" spans="1:38" ht="15.75">
      <c r="A122" s="98"/>
      <c r="B122" s="99"/>
      <c r="C122" s="99"/>
      <c r="D122" s="99"/>
      <c r="E122" s="100"/>
      <c r="F122" s="102"/>
      <c r="G122" s="102"/>
      <c r="H122" s="102"/>
      <c r="I122" s="102"/>
      <c r="J122" s="102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</row>
    <row r="123" spans="1:38" ht="15.75">
      <c r="A123" s="98"/>
      <c r="B123" s="99"/>
      <c r="C123" s="99"/>
      <c r="D123" s="99"/>
      <c r="E123" s="100"/>
      <c r="F123" s="102"/>
      <c r="G123" s="102"/>
      <c r="H123" s="102"/>
      <c r="I123" s="102"/>
      <c r="J123" s="102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</row>
    <row r="124" spans="1:38" ht="15.75">
      <c r="A124" s="98"/>
      <c r="B124" s="99"/>
      <c r="C124" s="99"/>
      <c r="D124" s="99"/>
      <c r="E124" s="100"/>
      <c r="F124" s="102"/>
      <c r="G124" s="102"/>
      <c r="H124" s="102"/>
      <c r="I124" s="102"/>
      <c r="J124" s="102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</row>
    <row r="125" spans="1:38" ht="15.75">
      <c r="A125" s="98"/>
      <c r="B125" s="99"/>
      <c r="C125" s="99"/>
      <c r="D125" s="99"/>
      <c r="E125" s="100"/>
      <c r="F125" s="102"/>
      <c r="G125" s="102"/>
      <c r="H125" s="102"/>
      <c r="I125" s="102"/>
      <c r="J125" s="102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</row>
    <row r="126" spans="1:38" ht="15.75">
      <c r="A126" s="98"/>
      <c r="B126" s="99"/>
      <c r="C126" s="99"/>
      <c r="D126" s="99"/>
      <c r="E126" s="100"/>
      <c r="F126" s="102"/>
      <c r="G126" s="102"/>
      <c r="H126" s="102"/>
      <c r="I126" s="102"/>
      <c r="J126" s="102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</row>
    <row r="127" spans="1:38" ht="15.75">
      <c r="A127" s="98"/>
      <c r="B127" s="99"/>
      <c r="C127" s="99"/>
      <c r="D127" s="99"/>
      <c r="E127" s="100"/>
      <c r="F127" s="102"/>
      <c r="G127" s="102"/>
      <c r="H127" s="102"/>
      <c r="I127" s="102"/>
      <c r="J127" s="102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</row>
    <row r="128" spans="1:38" ht="15.75">
      <c r="A128" s="98"/>
      <c r="B128" s="99"/>
      <c r="C128" s="99"/>
      <c r="D128" s="99"/>
      <c r="E128" s="100"/>
      <c r="F128" s="102"/>
      <c r="G128" s="102"/>
      <c r="H128" s="102"/>
      <c r="I128" s="102"/>
      <c r="J128" s="102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</row>
    <row r="129" spans="1:38" ht="15.75">
      <c r="A129" s="98"/>
      <c r="B129" s="99"/>
      <c r="C129" s="99"/>
      <c r="D129" s="99"/>
      <c r="E129" s="100"/>
      <c r="F129" s="102"/>
      <c r="G129" s="102"/>
      <c r="H129" s="102"/>
      <c r="I129" s="102"/>
      <c r="J129" s="102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</row>
    <row r="130" spans="1:38" ht="15.75">
      <c r="A130" s="98"/>
      <c r="B130" s="99"/>
      <c r="C130" s="99"/>
      <c r="D130" s="99"/>
      <c r="E130" s="100"/>
      <c r="F130" s="102"/>
      <c r="G130" s="102"/>
      <c r="H130" s="102"/>
      <c r="I130" s="102"/>
      <c r="J130" s="102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</row>
    <row r="131" spans="1:38" ht="15.75">
      <c r="A131" s="98"/>
      <c r="B131" s="99"/>
      <c r="C131" s="99"/>
      <c r="D131" s="99"/>
      <c r="E131" s="100"/>
      <c r="F131" s="102"/>
      <c r="G131" s="102"/>
      <c r="H131" s="102"/>
      <c r="I131" s="102"/>
      <c r="J131" s="102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</row>
    <row r="132" spans="1:38" ht="15.75">
      <c r="A132" s="98"/>
      <c r="B132" s="99"/>
      <c r="C132" s="99"/>
      <c r="D132" s="99"/>
      <c r="E132" s="100"/>
      <c r="F132" s="102"/>
      <c r="G132" s="102"/>
      <c r="H132" s="102"/>
      <c r="I132" s="102"/>
      <c r="J132" s="102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</row>
    <row r="133" spans="1:38" ht="15.75">
      <c r="A133" s="98"/>
      <c r="B133" s="99"/>
      <c r="C133" s="99"/>
      <c r="D133" s="99"/>
      <c r="E133" s="100"/>
      <c r="F133" s="102"/>
      <c r="G133" s="102"/>
      <c r="H133" s="102"/>
      <c r="I133" s="102"/>
      <c r="J133" s="102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</row>
    <row r="134" spans="1:38" ht="15.75">
      <c r="A134" s="98"/>
      <c r="B134" s="99"/>
      <c r="C134" s="99"/>
      <c r="D134" s="99"/>
      <c r="E134" s="100"/>
      <c r="F134" s="102"/>
      <c r="G134" s="102"/>
      <c r="H134" s="102"/>
      <c r="I134" s="102"/>
      <c r="J134" s="102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</row>
    <row r="135" spans="1:38" ht="15.75">
      <c r="A135" s="98"/>
      <c r="B135" s="99"/>
      <c r="C135" s="99"/>
      <c r="D135" s="99"/>
      <c r="E135" s="100"/>
      <c r="F135" s="102"/>
      <c r="G135" s="102"/>
      <c r="H135" s="102"/>
      <c r="I135" s="102"/>
      <c r="J135" s="102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</row>
    <row r="136" spans="1:38" ht="15.75">
      <c r="A136" s="98"/>
      <c r="B136" s="99"/>
      <c r="C136" s="99"/>
      <c r="D136" s="99"/>
      <c r="E136" s="100"/>
      <c r="F136" s="102"/>
      <c r="G136" s="102"/>
      <c r="H136" s="102"/>
      <c r="I136" s="102"/>
      <c r="J136" s="102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</row>
    <row r="137" spans="1:38" ht="15.75">
      <c r="A137" s="98"/>
      <c r="B137" s="99"/>
      <c r="C137" s="99"/>
      <c r="D137" s="99"/>
      <c r="E137" s="100"/>
      <c r="F137" s="102"/>
      <c r="G137" s="102"/>
      <c r="H137" s="102"/>
      <c r="I137" s="102"/>
      <c r="J137" s="102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</row>
    <row r="138" spans="1:38" ht="15.75">
      <c r="A138" s="98"/>
      <c r="B138" s="99"/>
      <c r="C138" s="99"/>
      <c r="D138" s="99"/>
      <c r="E138" s="100"/>
      <c r="F138" s="102"/>
      <c r="G138" s="102"/>
      <c r="H138" s="102"/>
      <c r="I138" s="102"/>
      <c r="J138" s="102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</row>
    <row r="139" spans="1:38" ht="15.75">
      <c r="A139" s="98"/>
      <c r="B139" s="99"/>
      <c r="C139" s="99"/>
      <c r="D139" s="99"/>
      <c r="E139" s="100"/>
      <c r="F139" s="102"/>
      <c r="G139" s="102"/>
      <c r="H139" s="102"/>
      <c r="I139" s="102"/>
      <c r="J139" s="102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</row>
    <row r="140" spans="1:38" ht="15.75">
      <c r="A140" s="98"/>
      <c r="B140" s="99"/>
      <c r="C140" s="99"/>
      <c r="D140" s="99"/>
      <c r="E140" s="100"/>
      <c r="F140" s="102"/>
      <c r="G140" s="102"/>
      <c r="H140" s="102"/>
      <c r="I140" s="102"/>
      <c r="J140" s="102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</row>
    <row r="141" spans="1:38" ht="15.75">
      <c r="A141" s="98"/>
      <c r="B141" s="99"/>
      <c r="C141" s="99"/>
      <c r="D141" s="99"/>
      <c r="E141" s="100"/>
      <c r="F141" s="102"/>
      <c r="G141" s="102"/>
      <c r="H141" s="102"/>
      <c r="I141" s="102"/>
      <c r="J141" s="102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</row>
    <row r="142" spans="1:38" ht="15.75">
      <c r="A142" s="98"/>
      <c r="B142" s="99"/>
      <c r="C142" s="99"/>
      <c r="D142" s="99"/>
      <c r="E142" s="100"/>
      <c r="F142" s="102"/>
      <c r="G142" s="102"/>
      <c r="H142" s="102"/>
      <c r="I142" s="102"/>
      <c r="J142" s="102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</row>
    <row r="143" spans="1:38" ht="15.75">
      <c r="A143" s="98"/>
      <c r="B143" s="99"/>
      <c r="C143" s="99"/>
      <c r="D143" s="99"/>
      <c r="E143" s="100"/>
      <c r="F143" s="102"/>
      <c r="G143" s="102"/>
      <c r="H143" s="102"/>
      <c r="I143" s="102"/>
      <c r="J143" s="102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</row>
    <row r="144" spans="1:38" ht="15.75">
      <c r="A144" s="98"/>
      <c r="B144" s="99"/>
      <c r="C144" s="99"/>
      <c r="D144" s="99"/>
      <c r="E144" s="100"/>
      <c r="F144" s="102"/>
      <c r="G144" s="102"/>
      <c r="H144" s="102"/>
      <c r="I144" s="102"/>
      <c r="J144" s="102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</row>
    <row r="145" spans="1:38" ht="15.75">
      <c r="A145" s="98"/>
      <c r="B145" s="99"/>
      <c r="C145" s="99"/>
      <c r="D145" s="99"/>
      <c r="E145" s="100"/>
      <c r="F145" s="102"/>
      <c r="G145" s="102"/>
      <c r="H145" s="102"/>
      <c r="I145" s="102"/>
      <c r="J145" s="102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</row>
    <row r="146" spans="1:38" ht="15.75">
      <c r="A146" s="98"/>
      <c r="B146" s="99"/>
      <c r="C146" s="99"/>
      <c r="D146" s="99"/>
      <c r="E146" s="100"/>
      <c r="F146" s="102"/>
      <c r="G146" s="102"/>
      <c r="H146" s="102"/>
      <c r="I146" s="102"/>
      <c r="J146" s="102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</row>
    <row r="147" spans="1:38" ht="15.75">
      <c r="A147" s="98"/>
      <c r="B147" s="99"/>
      <c r="C147" s="99"/>
      <c r="D147" s="99"/>
      <c r="E147" s="100"/>
      <c r="F147" s="102"/>
      <c r="G147" s="102"/>
      <c r="H147" s="102"/>
      <c r="I147" s="102"/>
      <c r="J147" s="102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</row>
    <row r="148" spans="1:38" ht="15.75">
      <c r="A148" s="98"/>
      <c r="B148" s="99"/>
      <c r="C148" s="99"/>
      <c r="D148" s="99"/>
      <c r="E148" s="100"/>
      <c r="F148" s="102"/>
      <c r="G148" s="102"/>
      <c r="H148" s="102"/>
      <c r="I148" s="102"/>
      <c r="J148" s="102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</row>
    <row r="149" spans="1:38" ht="15.75">
      <c r="A149" s="98"/>
      <c r="B149" s="99"/>
      <c r="C149" s="99"/>
      <c r="D149" s="99"/>
      <c r="E149" s="100"/>
      <c r="F149" s="102"/>
      <c r="G149" s="102"/>
      <c r="H149" s="102"/>
      <c r="I149" s="102"/>
      <c r="J149" s="102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</row>
    <row r="150" spans="1:38" ht="15.75">
      <c r="A150" s="98"/>
      <c r="B150" s="99"/>
      <c r="C150" s="99"/>
      <c r="D150" s="99"/>
      <c r="E150" s="100"/>
      <c r="F150" s="102"/>
      <c r="G150" s="102"/>
      <c r="H150" s="102"/>
      <c r="I150" s="102"/>
      <c r="J150" s="102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</row>
    <row r="151" spans="1:38" ht="15.75">
      <c r="A151" s="98"/>
      <c r="B151" s="99"/>
      <c r="C151" s="99"/>
      <c r="D151" s="99"/>
      <c r="E151" s="100"/>
      <c r="F151" s="102"/>
      <c r="G151" s="102"/>
      <c r="H151" s="102"/>
      <c r="I151" s="102"/>
      <c r="J151" s="102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</row>
    <row r="152" spans="1:38" ht="15.75">
      <c r="A152" s="98"/>
      <c r="B152" s="99"/>
      <c r="C152" s="99"/>
      <c r="D152" s="99"/>
      <c r="E152" s="100"/>
      <c r="F152" s="102"/>
      <c r="G152" s="102"/>
      <c r="H152" s="102"/>
      <c r="I152" s="102"/>
      <c r="J152" s="102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</row>
    <row r="153" spans="1:38" ht="15.75">
      <c r="A153" s="98"/>
      <c r="B153" s="99"/>
      <c r="C153" s="99"/>
      <c r="D153" s="99"/>
      <c r="E153" s="100"/>
      <c r="F153" s="102"/>
      <c r="G153" s="102"/>
      <c r="H153" s="102"/>
      <c r="I153" s="102"/>
      <c r="J153" s="102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</row>
    <row r="154" spans="1:38" ht="15.75">
      <c r="A154" s="98"/>
      <c r="B154" s="99"/>
      <c r="C154" s="99"/>
      <c r="D154" s="99"/>
      <c r="E154" s="100"/>
      <c r="F154" s="102"/>
      <c r="G154" s="102"/>
      <c r="H154" s="102"/>
      <c r="I154" s="102"/>
      <c r="J154" s="10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</row>
    <row r="155" spans="1:38" ht="15.75">
      <c r="A155" s="98"/>
      <c r="B155" s="99"/>
      <c r="C155" s="99"/>
      <c r="D155" s="99"/>
      <c r="E155" s="100"/>
      <c r="F155" s="102"/>
      <c r="G155" s="102"/>
      <c r="H155" s="102"/>
      <c r="I155" s="102"/>
      <c r="J155" s="102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</row>
    <row r="156" spans="1:38" ht="15.75">
      <c r="A156" s="98"/>
      <c r="B156" s="99"/>
      <c r="C156" s="99"/>
      <c r="D156" s="99"/>
      <c r="E156" s="100"/>
      <c r="F156" s="102"/>
      <c r="G156" s="102"/>
      <c r="H156" s="102"/>
      <c r="I156" s="102"/>
      <c r="J156" s="102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</row>
    <row r="157" spans="1:38" ht="15.75">
      <c r="A157" s="98"/>
      <c r="B157" s="99"/>
      <c r="C157" s="99"/>
      <c r="D157" s="99"/>
      <c r="E157" s="100"/>
      <c r="F157" s="102"/>
      <c r="G157" s="102"/>
      <c r="H157" s="102"/>
      <c r="I157" s="102"/>
      <c r="J157" s="102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</row>
    <row r="158" spans="1:38" ht="15.75">
      <c r="A158" s="98"/>
      <c r="B158" s="99"/>
      <c r="C158" s="99"/>
      <c r="D158" s="99"/>
      <c r="E158" s="100"/>
      <c r="F158" s="102"/>
      <c r="G158" s="102"/>
      <c r="H158" s="102"/>
      <c r="I158" s="102"/>
      <c r="J158" s="102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</row>
    <row r="159" spans="1:38" ht="15.75">
      <c r="A159" s="98"/>
      <c r="B159" s="99"/>
      <c r="C159" s="99"/>
      <c r="D159" s="99"/>
      <c r="E159" s="100"/>
      <c r="F159" s="102"/>
      <c r="G159" s="102"/>
      <c r="H159" s="102"/>
      <c r="I159" s="102"/>
      <c r="J159" s="102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</row>
    <row r="160" spans="1:38" ht="15.75">
      <c r="A160" s="98"/>
      <c r="B160" s="99"/>
      <c r="C160" s="99"/>
      <c r="D160" s="99"/>
      <c r="E160" s="100"/>
      <c r="F160" s="102"/>
      <c r="G160" s="102"/>
      <c r="H160" s="102"/>
      <c r="I160" s="102"/>
      <c r="J160" s="102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</row>
    <row r="161" spans="1:38" ht="15.75">
      <c r="A161" s="98"/>
      <c r="B161" s="99"/>
      <c r="C161" s="99"/>
      <c r="D161" s="99"/>
      <c r="E161" s="100"/>
      <c r="F161" s="102"/>
      <c r="G161" s="102"/>
      <c r="H161" s="102"/>
      <c r="I161" s="102"/>
      <c r="J161" s="102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</row>
    <row r="162" spans="1:38" ht="15.75">
      <c r="A162" s="98"/>
      <c r="B162" s="99"/>
      <c r="C162" s="99"/>
      <c r="D162" s="99"/>
      <c r="E162" s="100"/>
      <c r="F162" s="102"/>
      <c r="G162" s="102"/>
      <c r="H162" s="102"/>
      <c r="I162" s="102"/>
      <c r="J162" s="10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</row>
    <row r="163" spans="1:38" ht="15.75">
      <c r="A163" s="98"/>
      <c r="B163" s="99"/>
      <c r="C163" s="99"/>
      <c r="D163" s="99"/>
      <c r="E163" s="100"/>
      <c r="F163" s="102"/>
      <c r="G163" s="102"/>
      <c r="H163" s="102"/>
      <c r="I163" s="102"/>
      <c r="J163" s="102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</row>
    <row r="164" spans="1:38" ht="15.75">
      <c r="A164" s="98"/>
      <c r="B164" s="99"/>
      <c r="C164" s="99"/>
      <c r="D164" s="99"/>
      <c r="E164" s="100"/>
      <c r="F164" s="102"/>
      <c r="G164" s="102"/>
      <c r="H164" s="102"/>
      <c r="I164" s="102"/>
      <c r="J164" s="102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</row>
    <row r="165" spans="1:38" ht="15.75">
      <c r="A165" s="98"/>
      <c r="B165" s="99"/>
      <c r="C165" s="99"/>
      <c r="D165" s="99"/>
      <c r="E165" s="100"/>
      <c r="F165" s="102"/>
      <c r="G165" s="102"/>
      <c r="H165" s="102"/>
      <c r="I165" s="102"/>
      <c r="J165" s="102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</row>
    <row r="166" spans="1:38" ht="15.75">
      <c r="A166" s="98"/>
      <c r="B166" s="99"/>
      <c r="C166" s="99"/>
      <c r="D166" s="99"/>
      <c r="E166" s="100"/>
      <c r="F166" s="102"/>
      <c r="G166" s="102"/>
      <c r="H166" s="102"/>
      <c r="I166" s="102"/>
      <c r="J166" s="102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</row>
    <row r="167" spans="1:38" ht="15.75">
      <c r="A167" s="98"/>
      <c r="B167" s="99"/>
      <c r="C167" s="99"/>
      <c r="D167" s="99"/>
      <c r="E167" s="100"/>
      <c r="F167" s="102"/>
      <c r="G167" s="102"/>
      <c r="H167" s="102"/>
      <c r="I167" s="102"/>
      <c r="J167" s="102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</row>
    <row r="168" spans="1:38" ht="15.75">
      <c r="A168" s="98"/>
      <c r="B168" s="99"/>
      <c r="C168" s="99"/>
      <c r="D168" s="99"/>
      <c r="E168" s="100"/>
      <c r="F168" s="102"/>
      <c r="G168" s="102"/>
      <c r="H168" s="102"/>
      <c r="I168" s="102"/>
      <c r="J168" s="102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</row>
    <row r="169" spans="1:38" ht="15.75">
      <c r="A169" s="98"/>
      <c r="B169" s="99"/>
      <c r="C169" s="99"/>
      <c r="D169" s="99"/>
      <c r="E169" s="100"/>
      <c r="F169" s="102"/>
      <c r="G169" s="102"/>
      <c r="H169" s="102"/>
      <c r="I169" s="102"/>
      <c r="J169" s="102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</row>
    <row r="170" spans="1:38" ht="15.75">
      <c r="A170" s="98"/>
      <c r="B170" s="99"/>
      <c r="C170" s="99"/>
      <c r="D170" s="99"/>
      <c r="E170" s="100"/>
      <c r="F170" s="102"/>
      <c r="G170" s="102"/>
      <c r="H170" s="102"/>
      <c r="I170" s="102"/>
      <c r="J170" s="102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</row>
    <row r="171" spans="1:38" ht="15.75">
      <c r="A171" s="98"/>
      <c r="B171" s="99"/>
      <c r="C171" s="99"/>
      <c r="D171" s="99"/>
      <c r="E171" s="100"/>
      <c r="F171" s="102"/>
      <c r="G171" s="102"/>
      <c r="H171" s="102"/>
      <c r="I171" s="102"/>
      <c r="J171" s="102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</row>
    <row r="172" spans="1:38" ht="15.75">
      <c r="A172" s="98"/>
      <c r="B172" s="99"/>
      <c r="C172" s="99"/>
      <c r="D172" s="99"/>
      <c r="E172" s="100"/>
      <c r="F172" s="102"/>
      <c r="G172" s="102"/>
      <c r="H172" s="102"/>
      <c r="I172" s="102"/>
      <c r="J172" s="102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</row>
    <row r="173" spans="1:38" ht="15.75">
      <c r="A173" s="98"/>
      <c r="B173" s="99"/>
      <c r="C173" s="99"/>
      <c r="D173" s="99"/>
      <c r="E173" s="100"/>
      <c r="F173" s="102"/>
      <c r="G173" s="102"/>
      <c r="H173" s="102"/>
      <c r="I173" s="102"/>
      <c r="J173" s="102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</row>
    <row r="174" spans="1:38" ht="15.75">
      <c r="A174" s="98"/>
      <c r="B174" s="99"/>
      <c r="C174" s="99"/>
      <c r="D174" s="99"/>
      <c r="E174" s="100"/>
      <c r="F174" s="102"/>
      <c r="G174" s="102"/>
      <c r="H174" s="102"/>
      <c r="I174" s="102"/>
      <c r="J174" s="102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</row>
    <row r="175" spans="1:38" ht="15.75">
      <c r="A175" s="98"/>
      <c r="B175" s="99"/>
      <c r="C175" s="99"/>
      <c r="D175" s="99"/>
      <c r="E175" s="100"/>
      <c r="F175" s="102"/>
      <c r="G175" s="102"/>
      <c r="H175" s="102"/>
      <c r="I175" s="102"/>
      <c r="J175" s="102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</row>
    <row r="176" spans="1:38" ht="15.75">
      <c r="A176" s="98"/>
      <c r="B176" s="99"/>
      <c r="C176" s="99"/>
      <c r="D176" s="99"/>
      <c r="E176" s="100"/>
      <c r="F176" s="102"/>
      <c r="G176" s="102"/>
      <c r="H176" s="102"/>
      <c r="I176" s="102"/>
      <c r="J176" s="102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</row>
    <row r="177" spans="1:38" ht="15.75">
      <c r="A177" s="98"/>
      <c r="B177" s="99"/>
      <c r="C177" s="99"/>
      <c r="D177" s="99"/>
      <c r="E177" s="100"/>
      <c r="F177" s="102"/>
      <c r="G177" s="102"/>
      <c r="H177" s="102"/>
      <c r="I177" s="102"/>
      <c r="J177" s="102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</row>
    <row r="178" spans="1:38" ht="15.75">
      <c r="A178" s="98"/>
      <c r="B178" s="99"/>
      <c r="C178" s="99"/>
      <c r="D178" s="99"/>
      <c r="E178" s="100"/>
      <c r="F178" s="102"/>
      <c r="G178" s="102"/>
      <c r="H178" s="102"/>
      <c r="I178" s="102"/>
      <c r="J178" s="102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</row>
    <row r="179" spans="1:38" ht="15.75">
      <c r="A179" s="98"/>
      <c r="B179" s="99"/>
      <c r="C179" s="99"/>
      <c r="D179" s="99"/>
      <c r="E179" s="100"/>
      <c r="F179" s="102"/>
      <c r="G179" s="102"/>
      <c r="H179" s="102"/>
      <c r="I179" s="102"/>
      <c r="J179" s="102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</row>
    <row r="180" spans="1:38" ht="15.75">
      <c r="A180" s="98"/>
      <c r="B180" s="99"/>
      <c r="C180" s="99"/>
      <c r="D180" s="99"/>
      <c r="E180" s="100"/>
      <c r="F180" s="102"/>
      <c r="G180" s="102"/>
      <c r="H180" s="102"/>
      <c r="I180" s="102"/>
      <c r="J180" s="102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</row>
    <row r="181" spans="1:38" ht="15.75">
      <c r="A181" s="98"/>
      <c r="B181" s="99"/>
      <c r="C181" s="99"/>
      <c r="D181" s="99"/>
      <c r="E181" s="100"/>
      <c r="F181" s="102"/>
      <c r="G181" s="102"/>
      <c r="H181" s="102"/>
      <c r="I181" s="102"/>
      <c r="J181" s="102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</row>
    <row r="182" spans="1:38" ht="15.75">
      <c r="A182" s="98"/>
      <c r="B182" s="99"/>
      <c r="C182" s="99"/>
      <c r="D182" s="99"/>
      <c r="E182" s="100"/>
      <c r="F182" s="102"/>
      <c r="G182" s="102"/>
      <c r="H182" s="102"/>
      <c r="I182" s="102"/>
      <c r="J182" s="102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</row>
    <row r="183" spans="1:38" ht="15.75">
      <c r="A183" s="98"/>
      <c r="B183" s="99"/>
      <c r="C183" s="99"/>
      <c r="D183" s="99"/>
      <c r="E183" s="100"/>
      <c r="F183" s="102"/>
      <c r="G183" s="102"/>
      <c r="H183" s="102"/>
      <c r="I183" s="102"/>
      <c r="J183" s="102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</row>
    <row r="184" spans="1:38" ht="15.75">
      <c r="A184" s="98"/>
      <c r="B184" s="99"/>
      <c r="C184" s="99"/>
      <c r="D184" s="99"/>
      <c r="E184" s="100"/>
      <c r="F184" s="102"/>
      <c r="G184" s="102"/>
      <c r="H184" s="102"/>
      <c r="I184" s="102"/>
      <c r="J184" s="102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</row>
    <row r="185" spans="1:38" ht="15.75">
      <c r="A185" s="98"/>
      <c r="B185" s="99"/>
      <c r="C185" s="99"/>
      <c r="D185" s="99"/>
      <c r="E185" s="100"/>
      <c r="F185" s="102"/>
      <c r="G185" s="102"/>
      <c r="H185" s="102"/>
      <c r="I185" s="102"/>
      <c r="J185" s="102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</row>
    <row r="186" spans="1:38" ht="15.75">
      <c r="A186" s="98"/>
      <c r="B186" s="99"/>
      <c r="C186" s="99"/>
      <c r="D186" s="99"/>
      <c r="E186" s="100"/>
      <c r="F186" s="102"/>
      <c r="G186" s="102"/>
      <c r="H186" s="102"/>
      <c r="I186" s="102"/>
      <c r="J186" s="102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</row>
    <row r="187" spans="1:38" ht="15.75">
      <c r="A187" s="98"/>
      <c r="B187" s="99"/>
      <c r="C187" s="99"/>
      <c r="D187" s="99"/>
      <c r="E187" s="100"/>
      <c r="F187" s="102"/>
      <c r="G187" s="102"/>
      <c r="H187" s="102"/>
      <c r="I187" s="102"/>
      <c r="J187" s="102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</row>
    <row r="188" spans="1:38" ht="15.75">
      <c r="A188" s="98"/>
      <c r="B188" s="99"/>
      <c r="C188" s="99"/>
      <c r="D188" s="99"/>
      <c r="E188" s="100"/>
      <c r="F188" s="102"/>
      <c r="G188" s="102"/>
      <c r="H188" s="102"/>
      <c r="I188" s="102"/>
      <c r="J188" s="102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</row>
    <row r="189" spans="1:38" ht="15.75">
      <c r="A189" s="98"/>
      <c r="B189" s="99"/>
      <c r="C189" s="99"/>
      <c r="D189" s="99"/>
      <c r="E189" s="100"/>
      <c r="F189" s="102"/>
      <c r="G189" s="102"/>
      <c r="H189" s="102"/>
      <c r="I189" s="102"/>
      <c r="J189" s="102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</row>
    <row r="190" spans="1:38" ht="15.75">
      <c r="A190" s="98"/>
      <c r="B190" s="99"/>
      <c r="C190" s="99"/>
      <c r="D190" s="99"/>
      <c r="E190" s="100"/>
      <c r="F190" s="102"/>
      <c r="G190" s="102"/>
      <c r="H190" s="102"/>
      <c r="I190" s="102"/>
      <c r="J190" s="102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</row>
    <row r="191" spans="1:38" ht="15.75">
      <c r="A191" s="98"/>
      <c r="B191" s="99"/>
      <c r="C191" s="99"/>
      <c r="D191" s="99"/>
      <c r="E191" s="100"/>
      <c r="F191" s="102"/>
      <c r="G191" s="102"/>
      <c r="H191" s="102"/>
      <c r="I191" s="102"/>
      <c r="J191" s="102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</row>
    <row r="192" spans="1:38" ht="15.75">
      <c r="A192" s="98"/>
      <c r="B192" s="99"/>
      <c r="C192" s="99"/>
      <c r="D192" s="99"/>
      <c r="E192" s="100"/>
      <c r="F192" s="102"/>
      <c r="G192" s="102"/>
      <c r="H192" s="102"/>
      <c r="I192" s="102"/>
      <c r="J192" s="102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</row>
    <row r="193" spans="1:38" ht="15.75">
      <c r="A193" s="98"/>
      <c r="B193" s="99"/>
      <c r="C193" s="99"/>
      <c r="D193" s="99"/>
      <c r="E193" s="100"/>
      <c r="F193" s="102"/>
      <c r="G193" s="102"/>
      <c r="H193" s="102"/>
      <c r="I193" s="102"/>
      <c r="J193" s="102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</row>
    <row r="194" spans="1:38" ht="15.75">
      <c r="A194" s="98"/>
      <c r="B194" s="99"/>
      <c r="C194" s="99"/>
      <c r="D194" s="99"/>
      <c r="E194" s="100"/>
      <c r="F194" s="102"/>
      <c r="G194" s="102"/>
      <c r="H194" s="102"/>
      <c r="I194" s="102"/>
      <c r="J194" s="102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</row>
    <row r="195" spans="1:38" ht="15.75">
      <c r="A195" s="98"/>
      <c r="B195" s="99"/>
      <c r="C195" s="99"/>
      <c r="D195" s="99"/>
      <c r="E195" s="100"/>
      <c r="F195" s="102"/>
      <c r="G195" s="102"/>
      <c r="H195" s="102"/>
      <c r="I195" s="102"/>
      <c r="J195" s="102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</row>
    <row r="196" spans="1:38" ht="15.75">
      <c r="A196" s="98"/>
      <c r="B196" s="99"/>
      <c r="C196" s="99"/>
      <c r="D196" s="99"/>
      <c r="E196" s="100"/>
      <c r="F196" s="102"/>
      <c r="G196" s="102"/>
      <c r="H196" s="102"/>
      <c r="I196" s="102"/>
      <c r="J196" s="102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</row>
    <row r="197" spans="1:38" ht="15.75">
      <c r="A197" s="98"/>
      <c r="B197" s="99"/>
      <c r="C197" s="99"/>
      <c r="D197" s="99"/>
      <c r="E197" s="100"/>
      <c r="F197" s="102"/>
      <c r="G197" s="102"/>
      <c r="H197" s="102"/>
      <c r="I197" s="102"/>
      <c r="J197" s="102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</row>
    <row r="198" spans="1:38" ht="15.75">
      <c r="A198" s="98"/>
      <c r="B198" s="99"/>
      <c r="C198" s="99"/>
      <c r="D198" s="99"/>
      <c r="E198" s="100"/>
      <c r="F198" s="102"/>
      <c r="G198" s="102"/>
      <c r="H198" s="102"/>
      <c r="I198" s="102"/>
      <c r="J198" s="102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</row>
    <row r="199" spans="1:38" ht="15.75">
      <c r="A199" s="98"/>
      <c r="B199" s="99"/>
      <c r="C199" s="99"/>
      <c r="D199" s="99"/>
      <c r="E199" s="100"/>
      <c r="F199" s="102"/>
      <c r="G199" s="102"/>
      <c r="H199" s="102"/>
      <c r="I199" s="102"/>
      <c r="J199" s="102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</row>
    <row r="200" spans="1:38" ht="15.75">
      <c r="A200" s="98"/>
      <c r="B200" s="99"/>
      <c r="C200" s="99"/>
      <c r="D200" s="99"/>
      <c r="E200" s="100"/>
      <c r="F200" s="102"/>
      <c r="G200" s="102"/>
      <c r="H200" s="102"/>
      <c r="I200" s="102"/>
      <c r="J200" s="102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</row>
    <row r="201" spans="1:38" ht="15.75">
      <c r="A201" s="98"/>
      <c r="B201" s="99"/>
      <c r="C201" s="99"/>
      <c r="D201" s="99"/>
      <c r="E201" s="100"/>
      <c r="F201" s="102"/>
      <c r="G201" s="102"/>
      <c r="H201" s="102"/>
      <c r="I201" s="102"/>
      <c r="J201" s="102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</row>
    <row r="202" spans="1:38" ht="15.75">
      <c r="A202" s="98"/>
      <c r="B202" s="99"/>
      <c r="C202" s="99"/>
      <c r="D202" s="99"/>
      <c r="E202" s="100"/>
      <c r="F202" s="102"/>
      <c r="G202" s="102"/>
      <c r="H202" s="102"/>
      <c r="I202" s="102"/>
      <c r="J202" s="102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</row>
    <row r="203" spans="1:38" ht="15.75">
      <c r="A203" s="98"/>
      <c r="B203" s="99"/>
      <c r="C203" s="99"/>
      <c r="D203" s="99"/>
      <c r="E203" s="100"/>
      <c r="F203" s="102"/>
      <c r="G203" s="102"/>
      <c r="H203" s="102"/>
      <c r="I203" s="102"/>
      <c r="J203" s="102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</row>
    <row r="204" spans="1:38" ht="15.75">
      <c r="A204" s="98"/>
      <c r="B204" s="99"/>
      <c r="C204" s="99"/>
      <c r="D204" s="99"/>
      <c r="E204" s="100"/>
      <c r="F204" s="102"/>
      <c r="G204" s="102"/>
      <c r="H204" s="102"/>
      <c r="I204" s="102"/>
      <c r="J204" s="102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</row>
    <row r="205" spans="1:38" ht="15.75">
      <c r="A205" s="98"/>
      <c r="B205" s="99"/>
      <c r="C205" s="99"/>
      <c r="D205" s="99"/>
      <c r="E205" s="100"/>
      <c r="F205" s="102"/>
      <c r="G205" s="102"/>
      <c r="H205" s="102"/>
      <c r="I205" s="102"/>
      <c r="J205" s="102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</row>
    <row r="206" spans="1:38" ht="15.75">
      <c r="A206" s="98"/>
      <c r="B206" s="99"/>
      <c r="C206" s="99"/>
      <c r="D206" s="99"/>
      <c r="E206" s="100"/>
      <c r="F206" s="102"/>
      <c r="G206" s="102"/>
      <c r="H206" s="102"/>
      <c r="I206" s="102"/>
      <c r="J206" s="102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</row>
    <row r="207" spans="1:38" ht="15.75">
      <c r="A207" s="98"/>
      <c r="B207" s="99"/>
      <c r="C207" s="99"/>
      <c r="D207" s="99"/>
      <c r="E207" s="100"/>
      <c r="F207" s="102"/>
      <c r="G207" s="102"/>
      <c r="H207" s="102"/>
      <c r="I207" s="102"/>
      <c r="J207" s="102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</row>
    <row r="208" spans="1:38" ht="15.75">
      <c r="A208" s="98"/>
      <c r="B208" s="99"/>
      <c r="C208" s="99"/>
      <c r="D208" s="99"/>
      <c r="E208" s="100"/>
      <c r="F208" s="102"/>
      <c r="G208" s="102"/>
      <c r="H208" s="102"/>
      <c r="I208" s="102"/>
      <c r="J208" s="102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</row>
    <row r="209" spans="1:38" ht="15.75">
      <c r="A209" s="98"/>
      <c r="B209" s="99"/>
      <c r="C209" s="99"/>
      <c r="D209" s="99"/>
      <c r="E209" s="100"/>
      <c r="F209" s="102"/>
      <c r="G209" s="102"/>
      <c r="H209" s="102"/>
      <c r="I209" s="102"/>
      <c r="J209" s="102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</row>
    <row r="210" spans="1:38" ht="15.75">
      <c r="A210" s="98"/>
      <c r="B210" s="99"/>
      <c r="C210" s="99"/>
      <c r="D210" s="99"/>
      <c r="E210" s="100"/>
      <c r="F210" s="102"/>
      <c r="G210" s="102"/>
      <c r="H210" s="102"/>
      <c r="I210" s="102"/>
      <c r="J210" s="102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</row>
    <row r="211" spans="1:38" ht="15.75">
      <c r="A211" s="98"/>
      <c r="B211" s="99"/>
      <c r="C211" s="99"/>
      <c r="D211" s="99"/>
      <c r="E211" s="100"/>
      <c r="F211" s="102"/>
      <c r="G211" s="102"/>
      <c r="H211" s="102"/>
      <c r="I211" s="102"/>
      <c r="J211" s="102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</row>
    <row r="212" spans="1:38" ht="15.75">
      <c r="A212" s="98"/>
      <c r="B212" s="99"/>
      <c r="C212" s="99"/>
      <c r="D212" s="99"/>
      <c r="E212" s="100"/>
      <c r="F212" s="102"/>
      <c r="G212" s="102"/>
      <c r="H212" s="102"/>
      <c r="I212" s="102"/>
      <c r="J212" s="102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</row>
    <row r="213" spans="1:38" ht="15.75">
      <c r="A213" s="98"/>
      <c r="B213" s="99"/>
      <c r="C213" s="99"/>
      <c r="D213" s="99"/>
      <c r="E213" s="100"/>
      <c r="F213" s="102"/>
      <c r="G213" s="102"/>
      <c r="H213" s="102"/>
      <c r="I213" s="102"/>
      <c r="J213" s="102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</row>
    <row r="214" spans="1:38" ht="15.75">
      <c r="A214" s="98"/>
      <c r="B214" s="99"/>
      <c r="C214" s="99"/>
      <c r="D214" s="99"/>
      <c r="E214" s="100"/>
      <c r="F214" s="102"/>
      <c r="G214" s="102"/>
      <c r="H214" s="102"/>
      <c r="I214" s="102"/>
      <c r="J214" s="102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</row>
    <row r="215" spans="1:38" ht="15.75">
      <c r="A215" s="98"/>
      <c r="B215" s="99"/>
      <c r="C215" s="99"/>
      <c r="D215" s="99"/>
      <c r="E215" s="100"/>
      <c r="F215" s="102"/>
      <c r="G215" s="102"/>
      <c r="H215" s="102"/>
      <c r="I215" s="102"/>
      <c r="J215" s="102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</row>
    <row r="216" spans="1:38" ht="15.75">
      <c r="A216" s="98"/>
      <c r="B216" s="99"/>
      <c r="C216" s="99"/>
      <c r="D216" s="99"/>
      <c r="E216" s="100"/>
      <c r="F216" s="102"/>
      <c r="G216" s="102"/>
      <c r="H216" s="102"/>
      <c r="I216" s="102"/>
      <c r="J216" s="102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</row>
    <row r="217" spans="1:38" ht="15.75">
      <c r="A217" s="98"/>
      <c r="B217" s="99"/>
      <c r="C217" s="99"/>
      <c r="D217" s="99"/>
      <c r="E217" s="100"/>
      <c r="F217" s="102"/>
      <c r="G217" s="102"/>
      <c r="H217" s="102"/>
      <c r="I217" s="102"/>
      <c r="J217" s="102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</row>
    <row r="218" spans="1:38" ht="15.75">
      <c r="A218" s="98"/>
      <c r="B218" s="99"/>
      <c r="C218" s="99"/>
      <c r="D218" s="99"/>
      <c r="E218" s="100"/>
      <c r="F218" s="102"/>
      <c r="G218" s="102"/>
      <c r="H218" s="102"/>
      <c r="I218" s="102"/>
      <c r="J218" s="102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</row>
    <row r="219" spans="1:38" ht="15.75">
      <c r="A219" s="98"/>
      <c r="B219" s="99"/>
      <c r="C219" s="99"/>
      <c r="D219" s="99"/>
      <c r="E219" s="100"/>
      <c r="F219" s="102"/>
      <c r="G219" s="102"/>
      <c r="H219" s="102"/>
      <c r="I219" s="102"/>
      <c r="J219" s="102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</row>
    <row r="220" spans="1:38" ht="15.75">
      <c r="A220" s="98"/>
      <c r="B220" s="99"/>
      <c r="C220" s="99"/>
      <c r="D220" s="99"/>
      <c r="E220" s="100"/>
      <c r="F220" s="102"/>
      <c r="G220" s="102"/>
      <c r="H220" s="102"/>
      <c r="I220" s="102"/>
      <c r="J220" s="102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</row>
    <row r="221" spans="1:38" ht="15.75">
      <c r="A221" s="98"/>
      <c r="B221" s="99"/>
      <c r="C221" s="99"/>
      <c r="D221" s="99"/>
      <c r="E221" s="100"/>
      <c r="F221" s="102"/>
      <c r="G221" s="102"/>
      <c r="H221" s="102"/>
      <c r="I221" s="102"/>
      <c r="J221" s="102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</row>
    <row r="222" spans="1:38" ht="15.75">
      <c r="A222" s="98"/>
      <c r="B222" s="99"/>
      <c r="C222" s="99"/>
      <c r="D222" s="99"/>
      <c r="E222" s="100"/>
      <c r="F222" s="102"/>
      <c r="G222" s="102"/>
      <c r="H222" s="102"/>
      <c r="I222" s="102"/>
      <c r="J222" s="102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</row>
    <row r="223" spans="1:38" ht="15.75">
      <c r="A223" s="98"/>
      <c r="B223" s="99"/>
      <c r="C223" s="99"/>
      <c r="D223" s="99"/>
      <c r="E223" s="100"/>
      <c r="F223" s="102"/>
      <c r="G223" s="102"/>
      <c r="H223" s="102"/>
      <c r="I223" s="102"/>
      <c r="J223" s="102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</row>
    <row r="224" spans="1:38" ht="15.75">
      <c r="A224" s="98"/>
      <c r="B224" s="99"/>
      <c r="C224" s="99"/>
      <c r="D224" s="99"/>
      <c r="E224" s="100"/>
      <c r="F224" s="102"/>
      <c r="G224" s="102"/>
      <c r="H224" s="102"/>
      <c r="I224" s="102"/>
      <c r="J224" s="102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</row>
    <row r="225" spans="1:38" ht="15.75">
      <c r="A225" s="98"/>
      <c r="B225" s="99"/>
      <c r="C225" s="99"/>
      <c r="D225" s="99"/>
      <c r="E225" s="100"/>
      <c r="F225" s="102"/>
      <c r="G225" s="102"/>
      <c r="H225" s="102"/>
      <c r="I225" s="102"/>
      <c r="J225" s="102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</row>
    <row r="226" spans="1:38" ht="15.75">
      <c r="A226" s="98"/>
      <c r="B226" s="99"/>
      <c r="C226" s="99"/>
      <c r="D226" s="99"/>
      <c r="E226" s="100"/>
      <c r="F226" s="102"/>
      <c r="G226" s="102"/>
      <c r="H226" s="102"/>
      <c r="I226" s="102"/>
      <c r="J226" s="102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</row>
    <row r="227" spans="1:38" ht="15.75">
      <c r="A227" s="98"/>
      <c r="B227" s="99"/>
      <c r="C227" s="99"/>
      <c r="D227" s="99"/>
      <c r="E227" s="100"/>
      <c r="F227" s="102"/>
      <c r="G227" s="102"/>
      <c r="H227" s="102"/>
      <c r="I227" s="102"/>
      <c r="J227" s="102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</row>
    <row r="228" spans="1:38" ht="15.75">
      <c r="A228" s="98"/>
      <c r="B228" s="99"/>
      <c r="C228" s="99"/>
      <c r="D228" s="99"/>
      <c r="E228" s="100"/>
      <c r="F228" s="102"/>
      <c r="G228" s="102"/>
      <c r="H228" s="102"/>
      <c r="I228" s="102"/>
      <c r="J228" s="102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</row>
    <row r="229" spans="1:38" ht="15.75">
      <c r="A229" s="98"/>
      <c r="B229" s="99"/>
      <c r="C229" s="99"/>
      <c r="D229" s="99"/>
      <c r="E229" s="100"/>
      <c r="F229" s="102"/>
      <c r="G229" s="102"/>
      <c r="H229" s="102"/>
      <c r="I229" s="102"/>
      <c r="J229" s="102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</row>
    <row r="230" spans="1:38" ht="15.75">
      <c r="A230" s="98"/>
      <c r="B230" s="99"/>
      <c r="C230" s="99"/>
      <c r="D230" s="99"/>
      <c r="E230" s="100"/>
      <c r="F230" s="102"/>
      <c r="G230" s="102"/>
      <c r="H230" s="102"/>
      <c r="I230" s="102"/>
      <c r="J230" s="102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</row>
    <row r="231" spans="1:38" ht="15.75">
      <c r="A231" s="98"/>
      <c r="B231" s="99"/>
      <c r="C231" s="99"/>
      <c r="D231" s="99"/>
      <c r="E231" s="100"/>
      <c r="F231" s="102"/>
      <c r="G231" s="102"/>
      <c r="H231" s="102"/>
      <c r="I231" s="102"/>
      <c r="J231" s="102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</row>
    <row r="232" spans="1:38" ht="15.75">
      <c r="A232" s="98"/>
      <c r="B232" s="99"/>
      <c r="C232" s="99"/>
      <c r="D232" s="99"/>
      <c r="E232" s="100"/>
      <c r="F232" s="102"/>
      <c r="G232" s="102"/>
      <c r="H232" s="102"/>
      <c r="I232" s="102"/>
      <c r="J232" s="102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</row>
    <row r="233" spans="1:38" ht="15.75">
      <c r="A233" s="98"/>
      <c r="B233" s="99"/>
      <c r="C233" s="99"/>
      <c r="D233" s="99"/>
      <c r="E233" s="100"/>
      <c r="F233" s="102"/>
      <c r="G233" s="102"/>
      <c r="H233" s="102"/>
      <c r="I233" s="102"/>
      <c r="J233" s="102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</row>
    <row r="234" spans="1:38" ht="15.75">
      <c r="A234" s="98"/>
      <c r="B234" s="99"/>
      <c r="C234" s="99"/>
      <c r="D234" s="99"/>
      <c r="E234" s="100"/>
      <c r="F234" s="103"/>
      <c r="G234" s="103"/>
      <c r="H234" s="103"/>
      <c r="I234" s="102"/>
      <c r="J234" s="102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5.75">
      <c r="A235" s="98"/>
      <c r="B235" s="99"/>
      <c r="C235" s="99"/>
      <c r="D235" s="99"/>
      <c r="E235" s="100"/>
      <c r="F235" s="103"/>
      <c r="G235" s="103"/>
      <c r="H235" s="103"/>
      <c r="I235" s="102"/>
      <c r="J235" s="102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5.75">
      <c r="A236" s="98"/>
      <c r="B236" s="99"/>
      <c r="C236" s="99"/>
      <c r="D236" s="99"/>
      <c r="E236" s="100"/>
      <c r="F236" s="103"/>
      <c r="G236" s="103"/>
      <c r="H236" s="103"/>
      <c r="I236" s="102"/>
      <c r="J236" s="102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5.75">
      <c r="A237" s="98"/>
      <c r="B237" s="99"/>
      <c r="C237" s="99"/>
      <c r="D237" s="99"/>
      <c r="E237" s="100"/>
      <c r="F237" s="103"/>
      <c r="G237" s="103"/>
      <c r="H237" s="103"/>
      <c r="I237" s="102"/>
      <c r="J237" s="102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5.75">
      <c r="A238" s="98"/>
      <c r="B238" s="99"/>
      <c r="C238" s="99"/>
      <c r="D238" s="99"/>
      <c r="E238" s="100"/>
      <c r="F238" s="103"/>
      <c r="G238" s="103"/>
      <c r="H238" s="103"/>
      <c r="I238" s="102"/>
      <c r="J238" s="102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5.75">
      <c r="A239" s="98"/>
      <c r="B239" s="99"/>
      <c r="C239" s="99"/>
      <c r="D239" s="99"/>
      <c r="E239" s="100"/>
      <c r="F239" s="103"/>
      <c r="G239" s="103"/>
      <c r="H239" s="103"/>
      <c r="I239" s="102"/>
      <c r="J239" s="102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5.75">
      <c r="A240" s="98"/>
      <c r="B240" s="99"/>
      <c r="C240" s="99"/>
      <c r="D240" s="99"/>
      <c r="E240" s="100"/>
      <c r="F240" s="103"/>
      <c r="G240" s="103"/>
      <c r="H240" s="103"/>
      <c r="I240" s="102"/>
      <c r="J240" s="102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5.75">
      <c r="A241" s="98"/>
      <c r="B241" s="99"/>
      <c r="C241" s="99"/>
      <c r="D241" s="99"/>
      <c r="E241" s="100"/>
      <c r="F241" s="103"/>
      <c r="G241" s="103"/>
      <c r="H241" s="103"/>
      <c r="I241" s="102"/>
      <c r="J241" s="102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5.75">
      <c r="A242" s="98"/>
      <c r="B242" s="99"/>
      <c r="C242" s="99"/>
      <c r="D242" s="99"/>
      <c r="E242" s="100"/>
      <c r="F242" s="103"/>
      <c r="G242" s="103"/>
      <c r="H242" s="103"/>
      <c r="I242" s="102"/>
      <c r="J242" s="102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5.75">
      <c r="A243" s="98"/>
      <c r="B243" s="99"/>
      <c r="C243" s="99"/>
      <c r="D243" s="99"/>
      <c r="E243" s="100"/>
      <c r="F243" s="103"/>
      <c r="G243" s="103"/>
      <c r="H243" s="103"/>
      <c r="I243" s="102"/>
      <c r="J243" s="102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5.75">
      <c r="A244" s="98"/>
      <c r="B244" s="99"/>
      <c r="C244" s="99"/>
      <c r="D244" s="99"/>
      <c r="E244" s="100"/>
      <c r="F244" s="103"/>
      <c r="G244" s="103"/>
      <c r="H244" s="103"/>
      <c r="I244" s="102"/>
      <c r="J244" s="102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5.75">
      <c r="A245" s="98"/>
      <c r="B245" s="99"/>
      <c r="C245" s="99"/>
      <c r="D245" s="99"/>
      <c r="E245" s="100"/>
      <c r="F245" s="103"/>
      <c r="G245" s="103"/>
      <c r="H245" s="103"/>
      <c r="I245" s="102"/>
      <c r="J245" s="102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5.75">
      <c r="A246" s="98"/>
      <c r="B246" s="99"/>
      <c r="C246" s="99"/>
      <c r="D246" s="99"/>
      <c r="E246" s="100"/>
      <c r="F246" s="103"/>
      <c r="G246" s="103"/>
      <c r="H246" s="103"/>
      <c r="I246" s="102"/>
      <c r="J246" s="102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10" ht="15.75">
      <c r="A247" s="98"/>
      <c r="B247" s="99"/>
      <c r="C247" s="99"/>
      <c r="D247" s="99"/>
      <c r="E247" s="100"/>
      <c r="F247" s="103"/>
      <c r="G247" s="103"/>
      <c r="H247" s="103"/>
      <c r="I247" s="102"/>
      <c r="J247" s="102"/>
    </row>
    <row r="248" spans="1:10" ht="15.75">
      <c r="A248" s="98"/>
      <c r="B248" s="99"/>
      <c r="C248" s="99"/>
      <c r="D248" s="99"/>
      <c r="E248" s="100"/>
      <c r="F248" s="103"/>
      <c r="G248" s="103"/>
      <c r="H248" s="103"/>
      <c r="I248" s="102"/>
      <c r="J248" s="102"/>
    </row>
    <row r="249" spans="1:10" ht="15.75">
      <c r="A249" s="98"/>
      <c r="B249" s="99"/>
      <c r="C249" s="99"/>
      <c r="D249" s="99"/>
      <c r="E249" s="100"/>
      <c r="F249" s="103"/>
      <c r="G249" s="103"/>
      <c r="H249" s="103"/>
      <c r="I249" s="102"/>
      <c r="J249" s="102"/>
    </row>
    <row r="250" spans="1:10" ht="15.75">
      <c r="A250" s="98"/>
      <c r="B250" s="99"/>
      <c r="C250" s="99"/>
      <c r="D250" s="99"/>
      <c r="E250" s="100"/>
      <c r="F250" s="103"/>
      <c r="G250" s="103"/>
      <c r="H250" s="103"/>
      <c r="I250" s="102"/>
      <c r="J250" s="102"/>
    </row>
    <row r="251" spans="1:10" ht="15.75">
      <c r="A251" s="98"/>
      <c r="B251" s="99"/>
      <c r="C251" s="99"/>
      <c r="D251" s="99"/>
      <c r="E251" s="100"/>
      <c r="F251" s="103"/>
      <c r="G251" s="103"/>
      <c r="H251" s="103"/>
      <c r="I251" s="102"/>
      <c r="J251" s="102"/>
    </row>
    <row r="252" spans="1:10" ht="15.75">
      <c r="A252" s="98"/>
      <c r="B252" s="99"/>
      <c r="C252" s="99"/>
      <c r="D252" s="99"/>
      <c r="E252" s="100"/>
      <c r="F252" s="103"/>
      <c r="G252" s="103"/>
      <c r="H252" s="103"/>
      <c r="I252" s="102"/>
      <c r="J252" s="102"/>
    </row>
    <row r="253" spans="1:10" ht="15.75">
      <c r="A253" s="98"/>
      <c r="B253" s="99"/>
      <c r="C253" s="99"/>
      <c r="D253" s="99"/>
      <c r="E253" s="100"/>
      <c r="F253" s="103"/>
      <c r="G253" s="103"/>
      <c r="H253" s="103"/>
      <c r="I253" s="102"/>
      <c r="J253" s="102"/>
    </row>
    <row r="254" spans="1:10" ht="15.75">
      <c r="A254" s="98"/>
      <c r="B254" s="99"/>
      <c r="C254" s="99"/>
      <c r="D254" s="99"/>
      <c r="E254" s="100"/>
      <c r="F254" s="103"/>
      <c r="G254" s="103"/>
      <c r="H254" s="103"/>
      <c r="I254" s="102"/>
      <c r="J254" s="102"/>
    </row>
    <row r="255" spans="1:10" ht="15.75">
      <c r="A255" s="98"/>
      <c r="B255" s="99"/>
      <c r="C255" s="99"/>
      <c r="D255" s="99"/>
      <c r="E255" s="100"/>
      <c r="F255" s="103"/>
      <c r="G255" s="103"/>
      <c r="H255" s="103"/>
      <c r="I255" s="102"/>
      <c r="J255" s="102"/>
    </row>
    <row r="256" spans="1:10" ht="15.75">
      <c r="A256" s="98"/>
      <c r="B256" s="99"/>
      <c r="C256" s="99"/>
      <c r="D256" s="99"/>
      <c r="E256" s="100"/>
      <c r="F256" s="103"/>
      <c r="G256" s="103"/>
      <c r="H256" s="103"/>
      <c r="I256" s="102"/>
      <c r="J256" s="102"/>
    </row>
    <row r="257" spans="1:10" ht="15.75">
      <c r="A257" s="98"/>
      <c r="B257" s="99"/>
      <c r="C257" s="99"/>
      <c r="D257" s="99"/>
      <c r="E257" s="100"/>
      <c r="F257" s="103"/>
      <c r="G257" s="103"/>
      <c r="H257" s="103"/>
      <c r="I257" s="102"/>
      <c r="J257" s="102"/>
    </row>
    <row r="258" spans="1:10" ht="15.75">
      <c r="A258" s="98"/>
      <c r="B258" s="99"/>
      <c r="C258" s="99"/>
      <c r="D258" s="99"/>
      <c r="E258" s="100"/>
      <c r="F258" s="103"/>
      <c r="G258" s="103"/>
      <c r="H258" s="103"/>
      <c r="I258" s="102"/>
      <c r="J258" s="102"/>
    </row>
    <row r="259" spans="1:10" ht="15.75">
      <c r="A259" s="98"/>
      <c r="B259" s="99"/>
      <c r="C259" s="99"/>
      <c r="D259" s="99"/>
      <c r="E259" s="100"/>
      <c r="F259" s="103"/>
      <c r="G259" s="103"/>
      <c r="H259" s="103"/>
      <c r="I259" s="102"/>
      <c r="J259" s="102"/>
    </row>
    <row r="260" spans="1:10" ht="15.75">
      <c r="A260" s="98"/>
      <c r="B260" s="99"/>
      <c r="C260" s="99"/>
      <c r="D260" s="99"/>
      <c r="E260" s="100"/>
      <c r="F260" s="103"/>
      <c r="G260" s="103"/>
      <c r="H260" s="103"/>
      <c r="I260" s="102"/>
      <c r="J260" s="102"/>
    </row>
    <row r="261" spans="1:10" ht="15.75">
      <c r="A261" s="98"/>
      <c r="B261" s="99"/>
      <c r="C261" s="99"/>
      <c r="D261" s="99"/>
      <c r="E261" s="100"/>
      <c r="F261" s="103"/>
      <c r="G261" s="103"/>
      <c r="H261" s="103"/>
      <c r="I261" s="102"/>
      <c r="J261" s="102"/>
    </row>
    <row r="262" spans="1:10" ht="15.75">
      <c r="A262" s="98"/>
      <c r="B262" s="99"/>
      <c r="C262" s="99"/>
      <c r="D262" s="99"/>
      <c r="E262" s="100"/>
      <c r="F262" s="103"/>
      <c r="G262" s="103"/>
      <c r="H262" s="103"/>
      <c r="I262" s="102"/>
      <c r="J262" s="102"/>
    </row>
    <row r="263" spans="1:10" ht="15.75">
      <c r="A263" s="98"/>
      <c r="B263" s="99"/>
      <c r="C263" s="99"/>
      <c r="D263" s="99"/>
      <c r="E263" s="100"/>
      <c r="F263" s="103"/>
      <c r="G263" s="103"/>
      <c r="H263" s="103"/>
      <c r="I263" s="102"/>
      <c r="J263" s="102"/>
    </row>
    <row r="264" spans="1:10" ht="15.75">
      <c r="A264" s="98"/>
      <c r="B264" s="99"/>
      <c r="C264" s="99"/>
      <c r="D264" s="99"/>
      <c r="E264" s="100"/>
      <c r="F264" s="103"/>
      <c r="G264" s="103"/>
      <c r="H264" s="103"/>
      <c r="I264" s="102"/>
      <c r="J264" s="102"/>
    </row>
    <row r="265" spans="1:10" ht="15.75">
      <c r="A265" s="98"/>
      <c r="B265" s="99"/>
      <c r="C265" s="99"/>
      <c r="D265" s="99"/>
      <c r="E265" s="100"/>
      <c r="F265" s="103"/>
      <c r="G265" s="103"/>
      <c r="H265" s="103"/>
      <c r="I265" s="102"/>
      <c r="J265" s="102"/>
    </row>
    <row r="266" spans="1:10" ht="15.75">
      <c r="A266" s="98"/>
      <c r="B266" s="99"/>
      <c r="C266" s="99"/>
      <c r="D266" s="99"/>
      <c r="E266" s="100"/>
      <c r="F266" s="103"/>
      <c r="G266" s="103"/>
      <c r="H266" s="103"/>
      <c r="I266" s="102"/>
      <c r="J266" s="102"/>
    </row>
    <row r="267" spans="1:10" ht="15.75">
      <c r="A267" s="98"/>
      <c r="B267" s="99"/>
      <c r="C267" s="99"/>
      <c r="D267" s="99"/>
      <c r="E267" s="100"/>
      <c r="F267" s="103"/>
      <c r="G267" s="103"/>
      <c r="H267" s="103"/>
      <c r="I267" s="102"/>
      <c r="J267" s="102"/>
    </row>
    <row r="268" spans="1:10" ht="15.75">
      <c r="A268" s="98"/>
      <c r="B268" s="99"/>
      <c r="C268" s="99"/>
      <c r="D268" s="99"/>
      <c r="E268" s="100"/>
      <c r="F268" s="103"/>
      <c r="G268" s="103"/>
      <c r="H268" s="103"/>
      <c r="I268" s="102"/>
      <c r="J268" s="102"/>
    </row>
    <row r="269" spans="1:10" ht="15.75">
      <c r="A269" s="98"/>
      <c r="B269" s="99"/>
      <c r="C269" s="99"/>
      <c r="D269" s="99"/>
      <c r="E269" s="100"/>
      <c r="F269" s="103"/>
      <c r="G269" s="103"/>
      <c r="H269" s="103"/>
      <c r="I269" s="102"/>
      <c r="J269" s="102"/>
    </row>
    <row r="270" spans="1:10" ht="15.75">
      <c r="A270" s="98"/>
      <c r="B270" s="99"/>
      <c r="C270" s="99"/>
      <c r="D270" s="99"/>
      <c r="E270" s="100"/>
      <c r="F270" s="103"/>
      <c r="G270" s="103"/>
      <c r="H270" s="103"/>
      <c r="I270" s="102"/>
      <c r="J270" s="102"/>
    </row>
    <row r="271" spans="1:10" ht="15.75">
      <c r="A271" s="98"/>
      <c r="B271" s="99"/>
      <c r="C271" s="99"/>
      <c r="D271" s="99"/>
      <c r="E271" s="100"/>
      <c r="F271" s="103"/>
      <c r="G271" s="103"/>
      <c r="H271" s="103"/>
      <c r="I271" s="102"/>
      <c r="J271" s="102"/>
    </row>
    <row r="272" spans="1:10" ht="15.75">
      <c r="A272" s="98"/>
      <c r="B272" s="99"/>
      <c r="C272" s="99"/>
      <c r="D272" s="99"/>
      <c r="E272" s="100"/>
      <c r="F272" s="103"/>
      <c r="G272" s="103"/>
      <c r="H272" s="103"/>
      <c r="I272" s="102"/>
      <c r="J272" s="102"/>
    </row>
    <row r="273" spans="1:10" ht="15.75">
      <c r="A273" s="98"/>
      <c r="B273" s="99"/>
      <c r="C273" s="99"/>
      <c r="D273" s="99"/>
      <c r="E273" s="100"/>
      <c r="F273" s="103"/>
      <c r="G273" s="103"/>
      <c r="H273" s="103"/>
      <c r="I273" s="102"/>
      <c r="J273" s="102"/>
    </row>
    <row r="274" spans="1:10" ht="15.75">
      <c r="A274" s="98"/>
      <c r="B274" s="99"/>
      <c r="C274" s="99"/>
      <c r="D274" s="99"/>
      <c r="E274" s="100"/>
      <c r="F274" s="103"/>
      <c r="G274" s="103"/>
      <c r="H274" s="103"/>
      <c r="I274" s="102"/>
      <c r="J274" s="102"/>
    </row>
    <row r="275" spans="1:10" ht="15.75">
      <c r="A275" s="98"/>
      <c r="B275" s="99"/>
      <c r="C275" s="99"/>
      <c r="D275" s="99"/>
      <c r="E275" s="100"/>
      <c r="F275" s="103"/>
      <c r="G275" s="103"/>
      <c r="H275" s="103"/>
      <c r="I275" s="102"/>
      <c r="J275" s="102"/>
    </row>
    <row r="276" spans="1:10" ht="15.75">
      <c r="A276" s="98"/>
      <c r="B276" s="99"/>
      <c r="C276" s="99"/>
      <c r="D276" s="99"/>
      <c r="E276" s="100"/>
      <c r="F276" s="103"/>
      <c r="G276" s="103"/>
      <c r="H276" s="103"/>
      <c r="I276" s="102"/>
      <c r="J276" s="102"/>
    </row>
    <row r="277" spans="1:10" ht="15.75">
      <c r="A277" s="98"/>
      <c r="B277" s="99"/>
      <c r="C277" s="99"/>
      <c r="D277" s="99"/>
      <c r="E277" s="100"/>
      <c r="F277" s="103"/>
      <c r="G277" s="103"/>
      <c r="H277" s="103"/>
      <c r="I277" s="102"/>
      <c r="J277" s="102"/>
    </row>
    <row r="278" spans="1:10" ht="15.75">
      <c r="A278" s="98"/>
      <c r="B278" s="99"/>
      <c r="C278" s="99"/>
      <c r="D278" s="99"/>
      <c r="E278" s="100"/>
      <c r="F278" s="103"/>
      <c r="G278" s="103"/>
      <c r="H278" s="103"/>
      <c r="I278" s="102"/>
      <c r="J278" s="102"/>
    </row>
    <row r="279" spans="1:10" ht="15.75">
      <c r="A279" s="98"/>
      <c r="B279" s="99"/>
      <c r="C279" s="99"/>
      <c r="D279" s="99"/>
      <c r="E279" s="100"/>
      <c r="F279" s="103"/>
      <c r="G279" s="103"/>
      <c r="H279" s="103"/>
      <c r="I279" s="102"/>
      <c r="J279" s="102"/>
    </row>
    <row r="280" spans="1:10" ht="15.75">
      <c r="A280" s="98"/>
      <c r="B280" s="99"/>
      <c r="C280" s="99"/>
      <c r="D280" s="99"/>
      <c r="E280" s="100"/>
      <c r="F280" s="103"/>
      <c r="G280" s="103"/>
      <c r="H280" s="103"/>
      <c r="I280" s="102"/>
      <c r="J280" s="102"/>
    </row>
    <row r="281" spans="1:10" ht="15.75">
      <c r="A281" s="98"/>
      <c r="B281" s="99"/>
      <c r="C281" s="99"/>
      <c r="D281" s="99"/>
      <c r="E281" s="100"/>
      <c r="F281" s="103"/>
      <c r="G281" s="103"/>
      <c r="H281" s="103"/>
      <c r="I281" s="102"/>
      <c r="J281" s="102"/>
    </row>
    <row r="282" spans="1:10" ht="15.75">
      <c r="A282" s="98"/>
      <c r="B282" s="99"/>
      <c r="C282" s="99"/>
      <c r="D282" s="99"/>
      <c r="E282" s="100"/>
      <c r="F282" s="103"/>
      <c r="G282" s="103"/>
      <c r="H282" s="103"/>
      <c r="I282" s="102"/>
      <c r="J282" s="102"/>
    </row>
    <row r="283" spans="1:10" ht="15.75">
      <c r="A283" s="98"/>
      <c r="B283" s="99"/>
      <c r="C283" s="99"/>
      <c r="D283" s="99"/>
      <c r="E283" s="100"/>
      <c r="F283" s="103"/>
      <c r="G283" s="103"/>
      <c r="H283" s="103"/>
      <c r="I283" s="102"/>
      <c r="J283" s="102"/>
    </row>
    <row r="284" spans="1:10" ht="15.75">
      <c r="A284" s="98"/>
      <c r="B284" s="99"/>
      <c r="C284" s="99"/>
      <c r="D284" s="99"/>
      <c r="E284" s="100"/>
      <c r="F284" s="103"/>
      <c r="G284" s="103"/>
      <c r="H284" s="103"/>
      <c r="I284" s="102"/>
      <c r="J284" s="102"/>
    </row>
    <row r="285" spans="1:10" ht="15.75">
      <c r="A285" s="98"/>
      <c r="B285" s="99"/>
      <c r="C285" s="99"/>
      <c r="D285" s="99"/>
      <c r="E285" s="100"/>
      <c r="F285" s="103"/>
      <c r="G285" s="103"/>
      <c r="H285" s="103"/>
      <c r="I285" s="102"/>
      <c r="J285" s="102"/>
    </row>
    <row r="286" spans="1:10" ht="15.75">
      <c r="A286" s="98"/>
      <c r="B286" s="99"/>
      <c r="C286" s="99"/>
      <c r="D286" s="99"/>
      <c r="E286" s="100"/>
      <c r="F286" s="103"/>
      <c r="G286" s="103"/>
      <c r="H286" s="103"/>
      <c r="I286" s="102"/>
      <c r="J286" s="102"/>
    </row>
    <row r="287" spans="1:10" ht="15.75">
      <c r="A287" s="98"/>
      <c r="B287" s="99"/>
      <c r="C287" s="99"/>
      <c r="D287" s="99"/>
      <c r="E287" s="100"/>
      <c r="F287" s="103"/>
      <c r="G287" s="103"/>
      <c r="H287" s="103"/>
      <c r="I287" s="102"/>
      <c r="J287" s="102"/>
    </row>
  </sheetData>
  <sheetProtection/>
  <mergeCells count="11">
    <mergeCell ref="I5:I7"/>
    <mergeCell ref="J5:J7"/>
    <mergeCell ref="A2:J3"/>
    <mergeCell ref="A5:A7"/>
    <mergeCell ref="B5:B7"/>
    <mergeCell ref="C5:C7"/>
    <mergeCell ref="D5:D7"/>
    <mergeCell ref="E5:E7"/>
    <mergeCell ref="F5:F6"/>
    <mergeCell ref="G5:G7"/>
    <mergeCell ref="H5:H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8" max="17" man="1"/>
    <brk id="111" max="24" man="1"/>
  </rowBreaks>
  <colBreaks count="1" manualBreakCount="1">
    <brk id="10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Деркач Світлана Олексіївна</cp:lastModifiedBy>
  <dcterms:created xsi:type="dcterms:W3CDTF">2017-11-01T13:26:56Z</dcterms:created>
  <dcterms:modified xsi:type="dcterms:W3CDTF">2017-11-09T12:58:04Z</dcterms:modified>
  <cp:category/>
  <cp:version/>
  <cp:contentType/>
  <cp:contentStatus/>
</cp:coreProperties>
</file>