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348" activeTab="0"/>
  </bookViews>
  <sheets>
    <sheet name="03 11 17" sheetId="1" r:id="rId1"/>
  </sheets>
  <externalReferences>
    <externalReference r:id="rId4"/>
    <externalReference r:id="rId5"/>
  </externalReferences>
  <definedNames>
    <definedName name="_xlnm.Print_Area" localSheetId="0">'03 11 17'!$A$1:$S$111</definedName>
  </definedNames>
  <calcPr fullCalcOnLoad="1"/>
</workbook>
</file>

<file path=xl/sharedStrings.xml><?xml version="1.0" encoding="utf-8"?>
<sst xmlns="http://schemas.openxmlformats.org/spreadsheetml/2006/main" count="176" uniqueCount="171">
  <si>
    <t xml:space="preserve">Інформація щодо виконання індикативних показників по доходах загального фонду бюджету міста Києва,                                                          що зібрані на території Голосіївського району станом на 06 листопада 2017 року </t>
  </si>
  <si>
    <t>/тис. грн./</t>
  </si>
  <si>
    <t>Код бюджетної класифікації</t>
  </si>
  <si>
    <t>Назва доходів</t>
  </si>
  <si>
    <t>План за розписом на 2017 рік</t>
  </si>
  <si>
    <t>План на 2017 рік уточнений</t>
  </si>
  <si>
    <t>План на січень-листопад 2017 року</t>
  </si>
  <si>
    <t xml:space="preserve">Фактичні надходження станом на </t>
  </si>
  <si>
    <t>% виконання до плану січня-листопада 2017 року</t>
  </si>
  <si>
    <t>Відхилення факту від плану січня-листопада 2017 року</t>
  </si>
  <si>
    <t>% виконання до річного розпису уточненого</t>
  </si>
  <si>
    <t>абсолютне відхилення до річного розпису уточненого</t>
  </si>
  <si>
    <t>Доходи бюджету загального фонду</t>
  </si>
  <si>
    <t>Податкові надходження</t>
  </si>
  <si>
    <t xml:space="preserve"> Податки на доходи, податки на прибуток, податки на збільшення ринкової вартості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</si>
  <si>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</si>
  <si>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</si>
  <si>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</si>
  <si>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</si>
  <si>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</si>
  <si>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</si>
  <si>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</si>
  <si>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</si>
  <si>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</si>
  <si>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11010900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</si>
  <si>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</si>
  <si>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</si>
  <si>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</si>
  <si>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11020202</t>
  </si>
  <si>
    <t>11020300</t>
  </si>
  <si>
    <t>Податок на прибуток підприємств, створених за участю інозомних інвесторів</t>
  </si>
  <si>
    <t>11020500</t>
  </si>
  <si>
    <t>Податок на прибуток іноземних юридичних осіб</t>
  </si>
  <si>
    <t>11020600</t>
  </si>
  <si>
    <t>Податок на прибуток банківських організацій, включаючи філіали аналогічних організацій, розташованих на території України  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</si>
  <si>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</si>
  <si>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</si>
  <si>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11020900</t>
  </si>
  <si>
    <t>Податок на прибуток організацій і підприємств споживчої кооперації, кооперативів та громадських об'єднань  </t>
  </si>
  <si>
    <t>11021000</t>
  </si>
  <si>
    <t>Податок на прибуток приватних підприємств  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</si>
  <si>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</si>
  <si>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</si>
  <si>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</si>
  <si>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</si>
  <si>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</si>
  <si>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</si>
  <si>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</si>
  <si>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Рентна плата за спеціальне використання води</t>
  </si>
  <si>
    <t>13020100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</si>
  <si>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</si>
  <si>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 xml:space="preserve">Рентна плата за спеціальне використання води водних об'єктів місцевого значення </t>
  </si>
  <si>
    <t>13020401</t>
  </si>
  <si>
    <t>Надходження рентної плати за спеціальне використання води від підприємств житлово-комунального господарства</t>
  </si>
  <si>
    <t>13020600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</si>
  <si>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</si>
  <si>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</si>
  <si>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13030100</t>
  </si>
  <si>
    <t xml:space="preserve">Рентна плата за користування надрами для видобування корисних копалин загальнодержавного значення </t>
  </si>
  <si>
    <t xml:space="preserve">Рентна плата за користування надрами для видобування корисних копалин місцевого значення </t>
  </si>
  <si>
    <t>13070000</t>
  </si>
  <si>
    <t>Плата за використання інших природних ресурсів</t>
  </si>
  <si>
    <t>Внутрішні податки на товари та послуги</t>
  </si>
  <si>
    <t>Акцизний податок з реалізації субєктами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</si>
  <si>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</si>
  <si>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</si>
  <si>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</si>
  <si>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</si>
  <si>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</si>
  <si>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</si>
  <si>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</si>
  <si>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</si>
  <si>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</si>
  <si>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</si>
  <si>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</si>
  <si>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</si>
  <si>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</si>
  <si>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</si>
  <si>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</si>
  <si>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</si>
  <si>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18020000</t>
  </si>
  <si>
    <t>Збір для місця паркування транспортних засобів</t>
  </si>
  <si>
    <t>18020100</t>
  </si>
  <si>
    <t>Збір за місця для паркування транспортних засобів, сплачений юридичними особами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</si>
  <si>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</si>
  <si>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</si>
  <si>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</si>
  <si>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</si>
  <si>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</si>
  <si>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</si>
  <si>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18040000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</si>
  <si>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</si>
  <si>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</si>
  <si>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</si>
  <si>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</si>
  <si>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</si>
  <si>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</si>
  <si>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</si>
  <si>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</si>
  <si>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18050000</t>
  </si>
  <si>
    <t>Єдиний податок</t>
  </si>
  <si>
    <t>18050100</t>
  </si>
  <si>
    <t>Єдиний податок з юридичних осіб, нарахований до 1 січня 2011 року</t>
  </si>
  <si>
    <t>18050200</t>
  </si>
  <si>
    <t>Єдиний податок з фізичних осіб, нарахований до 1 січня 2011 року </t>
  </si>
  <si>
    <t>18050300</t>
  </si>
  <si>
    <t>Єдиний податок з юридичний осіб</t>
  </si>
  <si>
    <t>18050400</t>
  </si>
  <si>
    <t>Єдиний податок з фізичних осіб</t>
  </si>
  <si>
    <t>Неподаткові надходження</t>
  </si>
  <si>
    <t xml:space="preserve"> Доходи від власності та підприємницької діяльності</t>
  </si>
  <si>
    <t>21010000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</si>
  <si>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</si>
  <si>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21010300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</si>
  <si>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</si>
  <si>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21010302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</si>
  <si>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</si>
  <si>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</si>
  <si>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21080500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</si>
  <si>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</si>
  <si>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</si>
  <si>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</si>
  <si>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</si>
  <si>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</si>
  <si>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</si>
  <si>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</si>
  <si>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</si>
  <si>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</si>
  <si>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22010200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</si>
  <si>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</si>
  <si>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22010300</t>
  </si>
  <si>
    <t xml:space="preserve">Адміністративний збір за проведення державної реєстрації юридичних осіб та фізичних осіб - підприємців </t>
  </si>
  <si>
    <t>22010500</t>
  </si>
  <si>
    <t>Плата за ліцензії на виробництво спирту, алк.напоїв та тютюнових виробів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</si>
  <si>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</si>
  <si>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</si>
  <si>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</si>
  <si>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 xml:space="preserve">Плата за державну реєстрацію (крім реєстраційного збору за проведення державної реєстрації юридичних осіб та фізичних осіб - підприємців) </t>
  </si>
  <si>
    <t>22011000</t>
  </si>
  <si>
    <t>Плата за ліцензії на право оптової торгівлі 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</si>
  <si>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</si>
  <si>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</si>
  <si>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</si>
  <si>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</si>
  <si>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22012500</t>
  </si>
  <si>
    <t>22012600</t>
  </si>
  <si>
    <t xml:space="preserve">Адміністративний збір за державну реєстрацію речових прав на нерухоме майно та їх обтяжень </t>
  </si>
  <si>
    <t>22012900</t>
  </si>
  <si>
    <t>Плата з скорочення термінів надання послуг у сфері державної реєстрації речових прав на нерухоме майно та їх 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</si>
  <si>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</si>
  <si>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</si>
  <si>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</si>
  <si>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оформленням документів на спадщину і дарування</t>
  </si>
  <si>
    <t>22090200</t>
  </si>
  <si>
    <t>Державне мито, не віднесене до інших категорій</t>
  </si>
  <si>
    <t>22090300</t>
  </si>
  <si>
    <t>Державне мито, пов`язані з одерженням патентів на об`єкти інтелектуальної власності</t>
  </si>
  <si>
    <t>22090400</t>
  </si>
  <si>
    <t xml:space="preserve">Державне мито, пов"язане з видачею та оформленням закордонних паспортів (посвідок) та паспортів громадян України </t>
  </si>
  <si>
    <t xml:space="preserve"> 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</si>
  <si>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</si>
  <si>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24060300</t>
  </si>
  <si>
    <t>30000000</t>
  </si>
  <si>
    <t>Доходи від операцій з капіталом</t>
  </si>
  <si>
    <t>31000000</t>
  </si>
  <si>
    <t>Надходження від продажу осоновного капіталу</t>
  </si>
  <si>
    <t>31010200</t>
  </si>
  <si>
    <t>Надходження коштів від реалізації безхазяйного майна, знахідок, спадкового 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</si>
  <si>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r>
      <t>31020000</t>
    </r>
    <r>
      <rPr>
        <sz val="12"/>
        <rFont val="Times New Roman"/>
        <family val="1"/>
      </rPr>
      <t> </t>
    </r>
  </si>
  <si>
    <t>Надходження коштів від Державного фонду дорогоцінних металів і дорогоцінного каміння  </t>
  </si>
  <si>
    <t>Разом доходів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</si>
</sst>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  <numFmt numFmtId="166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18" fillId="0" borderId="0" xfId="53" applyNumberFormat="1" applyFont="1" applyProtection="1">
      <alignment/>
      <protection/>
    </xf>
    <xf numFmtId="0" fontId="19" fillId="0" borderId="0" xfId="53" applyFont="1" applyBorder="1" applyAlignment="1" applyProtection="1">
      <alignment horizontal="left"/>
      <protection/>
    </xf>
    <xf numFmtId="164" fontId="19" fillId="0" borderId="0" xfId="53" applyNumberFormat="1" applyFont="1" applyBorder="1" applyAlignment="1" applyProtection="1">
      <alignment horizontal="centerContinuous"/>
      <protection/>
    </xf>
    <xf numFmtId="0" fontId="19" fillId="0" borderId="0" xfId="53" applyFont="1" applyBorder="1" applyAlignment="1" applyProtection="1">
      <alignment horizontal="centerContinuous"/>
      <protection/>
    </xf>
    <xf numFmtId="3" fontId="19" fillId="0" borderId="0" xfId="53" applyNumberFormat="1" applyFont="1" applyBorder="1" applyAlignment="1" applyProtection="1">
      <alignment horizontal="centerContinuous"/>
      <protection/>
    </xf>
    <xf numFmtId="0" fontId="18" fillId="0" borderId="0" xfId="53" applyFont="1" applyFill="1" applyBorder="1" applyProtection="1">
      <alignment/>
      <protection/>
    </xf>
    <xf numFmtId="0" fontId="20" fillId="0" borderId="0" xfId="0" applyFont="1" applyAlignment="1">
      <alignment/>
    </xf>
    <xf numFmtId="0" fontId="21" fillId="0" borderId="0" xfId="55" applyFont="1" applyFill="1" applyBorder="1" applyAlignment="1">
      <alignment horizontal="center" vertical="justify" wrapText="1"/>
      <protection/>
    </xf>
    <xf numFmtId="0" fontId="22" fillId="0" borderId="0" xfId="53" applyFont="1" applyFill="1" applyBorder="1" applyProtection="1">
      <alignment/>
      <protection/>
    </xf>
    <xf numFmtId="0" fontId="23" fillId="0" borderId="0" xfId="53" applyFont="1" applyFill="1" applyBorder="1" applyProtection="1">
      <alignment/>
      <protection/>
    </xf>
    <xf numFmtId="0" fontId="20" fillId="0" borderId="0" xfId="52" applyFont="1">
      <alignment/>
      <protection/>
    </xf>
    <xf numFmtId="0" fontId="24" fillId="0" borderId="0" xfId="53" applyFont="1" applyBorder="1" applyAlignment="1" applyProtection="1">
      <alignment horizontal="left"/>
      <protection/>
    </xf>
    <xf numFmtId="164" fontId="24" fillId="0" borderId="0" xfId="53" applyNumberFormat="1" applyFont="1" applyBorder="1" applyAlignment="1" applyProtection="1">
      <alignment horizontal="centerContinuous"/>
      <protection/>
    </xf>
    <xf numFmtId="0" fontId="24" fillId="0" borderId="0" xfId="53" applyFont="1" applyBorder="1" applyAlignment="1" applyProtection="1">
      <alignment horizontal="centerContinuous"/>
      <protection/>
    </xf>
    <xf numFmtId="0" fontId="25" fillId="0" borderId="0" xfId="53" applyFont="1" applyBorder="1" applyAlignment="1" applyProtection="1">
      <alignment wrapText="1"/>
      <protection/>
    </xf>
    <xf numFmtId="3" fontId="24" fillId="0" borderId="0" xfId="53" applyNumberFormat="1" applyFont="1" applyBorder="1" applyAlignment="1" applyProtection="1">
      <alignment horizontal="centerContinuous"/>
      <protection locked="0"/>
    </xf>
    <xf numFmtId="49" fontId="25" fillId="0" borderId="10" xfId="53" applyNumberFormat="1" applyFont="1" applyBorder="1" applyAlignment="1" applyProtection="1">
      <alignment horizontal="center" vertical="center" wrapText="1"/>
      <protection/>
    </xf>
    <xf numFmtId="0" fontId="25" fillId="0" borderId="10" xfId="53" applyFont="1" applyBorder="1" applyAlignment="1" applyProtection="1">
      <alignment horizontal="center" wrapText="1"/>
      <protection/>
    </xf>
    <xf numFmtId="0" fontId="25" fillId="0" borderId="10" xfId="53" applyFont="1" applyBorder="1" applyAlignment="1" applyProtection="1">
      <alignment horizontal="center" vertical="center" wrapText="1"/>
      <protection/>
    </xf>
    <xf numFmtId="164" fontId="25" fillId="0" borderId="10" xfId="53" applyNumberFormat="1" applyFont="1" applyBorder="1" applyAlignment="1" applyProtection="1">
      <alignment horizontal="center" vertical="center" wrapText="1"/>
      <protection/>
    </xf>
    <xf numFmtId="3" fontId="25" fillId="0" borderId="10" xfId="53" applyNumberFormat="1" applyFont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wrapText="1"/>
      <protection/>
    </xf>
    <xf numFmtId="0" fontId="25" fillId="0" borderId="0" xfId="0" applyFont="1" applyAlignment="1">
      <alignment/>
    </xf>
    <xf numFmtId="49" fontId="25" fillId="0" borderId="11" xfId="53" applyNumberFormat="1" applyFont="1" applyBorder="1" applyAlignment="1" applyProtection="1">
      <alignment horizontal="center" vertical="center" wrapText="1"/>
      <protection/>
    </xf>
    <xf numFmtId="0" fontId="25" fillId="0" borderId="11" xfId="53" applyFont="1" applyBorder="1" applyAlignment="1" applyProtection="1">
      <alignment horizontal="center" wrapText="1"/>
      <protection/>
    </xf>
    <xf numFmtId="0" fontId="0" fillId="0" borderId="11" xfId="0" applyBorder="1" applyAlignment="1">
      <alignment horizontal="center" vertical="center" wrapText="1"/>
    </xf>
    <xf numFmtId="164" fontId="25" fillId="0" borderId="11" xfId="53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3" fontId="25" fillId="0" borderId="11" xfId="53" applyNumberFormat="1" applyFont="1" applyBorder="1" applyAlignment="1" applyProtection="1">
      <alignment horizontal="center" vertical="center" wrapText="1"/>
      <protection/>
    </xf>
    <xf numFmtId="0" fontId="25" fillId="0" borderId="11" xfId="53" applyFont="1" applyBorder="1" applyAlignment="1" applyProtection="1">
      <alignment horizontal="center" vertical="center" wrapText="1"/>
      <protection/>
    </xf>
    <xf numFmtId="49" fontId="25" fillId="0" borderId="12" xfId="53" applyNumberFormat="1" applyFont="1" applyBorder="1" applyAlignment="1" applyProtection="1">
      <alignment horizontal="center" vertical="center" wrapText="1"/>
      <protection/>
    </xf>
    <xf numFmtId="0" fontId="25" fillId="0" borderId="12" xfId="53" applyFont="1" applyBorder="1" applyAlignment="1" applyProtection="1">
      <alignment horizontal="center" wrapText="1"/>
      <protection/>
    </xf>
    <xf numFmtId="0" fontId="0" fillId="0" borderId="12" xfId="0" applyBorder="1" applyAlignment="1">
      <alignment horizontal="center" vertical="center" wrapText="1"/>
    </xf>
    <xf numFmtId="164" fontId="25" fillId="0" borderId="12" xfId="53" applyNumberFormat="1" applyFont="1" applyBorder="1" applyAlignment="1" applyProtection="1">
      <alignment horizontal="center" vertical="center" wrapText="1"/>
      <protection/>
    </xf>
    <xf numFmtId="14" fontId="25" fillId="0" borderId="13" xfId="53" applyNumberFormat="1" applyFont="1" applyBorder="1" applyAlignment="1" applyProtection="1">
      <alignment horizontal="center" vertical="center" wrapText="1"/>
      <protection/>
    </xf>
    <xf numFmtId="3" fontId="25" fillId="0" borderId="12" xfId="53" applyNumberFormat="1" applyFont="1" applyBorder="1" applyAlignment="1" applyProtection="1">
      <alignment horizontal="center" vertical="center" wrapText="1"/>
      <protection/>
    </xf>
    <xf numFmtId="0" fontId="25" fillId="0" borderId="12" xfId="53" applyFont="1" applyBorder="1" applyAlignment="1" applyProtection="1">
      <alignment horizontal="center" vertical="center" wrapText="1"/>
      <protection/>
    </xf>
    <xf numFmtId="49" fontId="25" fillId="0" borderId="13" xfId="53" applyNumberFormat="1" applyFont="1" applyBorder="1" applyAlignment="1" applyProtection="1">
      <alignment horizontal="center" wrapText="1"/>
      <protection/>
    </xf>
    <xf numFmtId="0" fontId="25" fillId="0" borderId="13" xfId="53" applyFont="1" applyBorder="1" applyAlignment="1" applyProtection="1">
      <alignment horizontal="center" wrapText="1"/>
      <protection/>
    </xf>
    <xf numFmtId="3" fontId="25" fillId="0" borderId="13" xfId="53" applyNumberFormat="1" applyFont="1" applyBorder="1" applyAlignment="1" applyProtection="1">
      <alignment horizontal="center" wrapText="1"/>
      <protection/>
    </xf>
    <xf numFmtId="0" fontId="22" fillId="0" borderId="0" xfId="53" applyFont="1" applyFill="1" applyBorder="1" applyAlignment="1" applyProtection="1">
      <alignment wrapText="1"/>
      <protection/>
    </xf>
    <xf numFmtId="0" fontId="22" fillId="0" borderId="0" xfId="0" applyFont="1" applyAlignment="1">
      <alignment/>
    </xf>
    <xf numFmtId="49" fontId="25" fillId="0" borderId="13" xfId="54" applyNumberFormat="1" applyFont="1" applyFill="1" applyBorder="1" applyAlignment="1" applyProtection="1">
      <alignment horizontal="center"/>
      <protection/>
    </xf>
    <xf numFmtId="0" fontId="25" fillId="0" borderId="13" xfId="54" applyFont="1" applyBorder="1" applyAlignment="1" applyProtection="1">
      <alignment horizontal="left" vertical="center" wrapText="1"/>
      <protection/>
    </xf>
    <xf numFmtId="164" fontId="22" fillId="0" borderId="13" xfId="53" applyNumberFormat="1" applyFont="1" applyBorder="1" applyAlignment="1" applyProtection="1">
      <alignment wrapText="1"/>
      <protection/>
    </xf>
    <xf numFmtId="165" fontId="22" fillId="0" borderId="13" xfId="53" applyNumberFormat="1" applyFont="1" applyBorder="1" applyAlignment="1" applyProtection="1">
      <alignment wrapText="1"/>
      <protection locked="0"/>
    </xf>
    <xf numFmtId="166" fontId="22" fillId="0" borderId="13" xfId="53" applyNumberFormat="1" applyFont="1" applyBorder="1" applyAlignment="1" applyProtection="1">
      <alignment wrapText="1"/>
      <protection locked="0"/>
    </xf>
    <xf numFmtId="49" fontId="25" fillId="5" borderId="13" xfId="54" applyNumberFormat="1" applyFont="1" applyFill="1" applyBorder="1" applyAlignment="1" applyProtection="1">
      <alignment horizontal="center" vertical="center"/>
      <protection/>
    </xf>
    <xf numFmtId="164" fontId="25" fillId="5" borderId="13" xfId="54" applyNumberFormat="1" applyFont="1" applyFill="1" applyBorder="1" applyAlignment="1" applyProtection="1">
      <alignment horizontal="left" vertical="center" wrapText="1"/>
      <protection/>
    </xf>
    <xf numFmtId="164" fontId="19" fillId="5" borderId="13" xfId="54" applyNumberFormat="1" applyFont="1" applyFill="1" applyBorder="1" applyAlignment="1" applyProtection="1">
      <alignment horizontal="right" vertical="center" wrapText="1"/>
      <protection/>
    </xf>
    <xf numFmtId="164" fontId="19" fillId="5" borderId="13" xfId="53" applyNumberFormat="1" applyFont="1" applyFill="1" applyBorder="1" applyAlignment="1" applyProtection="1">
      <alignment wrapText="1"/>
      <protection/>
    </xf>
    <xf numFmtId="166" fontId="19" fillId="5" borderId="13" xfId="53" applyNumberFormat="1" applyFont="1" applyFill="1" applyBorder="1" applyAlignment="1" applyProtection="1">
      <alignment wrapText="1"/>
      <protection/>
    </xf>
    <xf numFmtId="3" fontId="25" fillId="33" borderId="13" xfId="53" applyNumberFormat="1" applyFont="1" applyFill="1" applyBorder="1" applyAlignment="1" applyProtection="1">
      <alignment wrapText="1"/>
      <protection/>
    </xf>
    <xf numFmtId="3" fontId="25" fillId="0" borderId="0" xfId="53" applyNumberFormat="1" applyFont="1" applyFill="1" applyBorder="1" applyAlignment="1" applyProtection="1">
      <alignment wrapText="1"/>
      <protection/>
    </xf>
    <xf numFmtId="49" fontId="25" fillId="0" borderId="13" xfId="54" applyNumberFormat="1" applyFont="1" applyBorder="1" applyAlignment="1" applyProtection="1">
      <alignment horizontal="center" vertical="center"/>
      <protection/>
    </xf>
    <xf numFmtId="164" fontId="25" fillId="0" borderId="13" xfId="54" applyNumberFormat="1" applyFont="1" applyBorder="1" applyAlignment="1" applyProtection="1">
      <alignment horizontal="left" vertical="center" wrapText="1"/>
      <protection/>
    </xf>
    <xf numFmtId="164" fontId="19" fillId="0" borderId="13" xfId="53" applyNumberFormat="1" applyFont="1" applyBorder="1" applyAlignment="1" applyProtection="1">
      <alignment wrapText="1"/>
      <protection/>
    </xf>
    <xf numFmtId="166" fontId="19" fillId="0" borderId="13" xfId="53" applyNumberFormat="1" applyFont="1" applyBorder="1" applyAlignment="1" applyProtection="1">
      <alignment wrapText="1"/>
      <protection/>
    </xf>
    <xf numFmtId="0" fontId="27" fillId="0" borderId="0" xfId="0" applyFont="1" applyAlignment="1">
      <alignment/>
    </xf>
    <xf numFmtId="49" fontId="22" fillId="0" borderId="13" xfId="54" applyNumberFormat="1" applyFont="1" applyBorder="1" applyAlignment="1" applyProtection="1">
      <alignment horizontal="center" vertical="center"/>
      <protection/>
    </xf>
    <xf numFmtId="164" fontId="22" fillId="0" borderId="13" xfId="54" applyNumberFormat="1" applyFont="1" applyBorder="1" applyAlignment="1" applyProtection="1">
      <alignment horizontal="left" vertical="center" wrapText="1"/>
      <protection/>
    </xf>
    <xf numFmtId="164" fontId="23" fillId="0" borderId="13" xfId="53" applyNumberFormat="1" applyFont="1" applyBorder="1" applyAlignment="1" applyProtection="1">
      <alignment wrapText="1"/>
      <protection/>
    </xf>
    <xf numFmtId="166" fontId="23" fillId="0" borderId="13" xfId="53" applyNumberFormat="1" applyFont="1" applyBorder="1" applyAlignment="1" applyProtection="1">
      <alignment wrapText="1"/>
      <protection/>
    </xf>
    <xf numFmtId="3" fontId="28" fillId="0" borderId="0" xfId="53" applyNumberFormat="1" applyFont="1" applyFill="1" applyBorder="1" applyAlignment="1" applyProtection="1">
      <alignment wrapText="1"/>
      <protection/>
    </xf>
    <xf numFmtId="3" fontId="22" fillId="0" borderId="0" xfId="53" applyNumberFormat="1" applyFont="1" applyFill="1" applyBorder="1" applyAlignment="1" applyProtection="1">
      <alignment wrapText="1"/>
      <protection/>
    </xf>
    <xf numFmtId="0" fontId="29" fillId="0" borderId="0" xfId="0" applyFont="1" applyAlignment="1">
      <alignment/>
    </xf>
    <xf numFmtId="164" fontId="19" fillId="0" borderId="13" xfId="53" applyNumberFormat="1" applyFont="1" applyFill="1" applyBorder="1" applyAlignment="1" applyProtection="1">
      <alignment wrapText="1"/>
      <protection/>
    </xf>
    <xf numFmtId="3" fontId="25" fillId="0" borderId="13" xfId="53" applyNumberFormat="1" applyFont="1" applyFill="1" applyBorder="1" applyAlignment="1" applyProtection="1">
      <alignment wrapText="1"/>
      <protection/>
    </xf>
    <xf numFmtId="2" fontId="22" fillId="0" borderId="13" xfId="0" applyNumberFormat="1" applyFont="1" applyBorder="1" applyAlignment="1">
      <alignment wrapText="1"/>
    </xf>
    <xf numFmtId="49" fontId="28" fillId="0" borderId="13" xfId="54" applyNumberFormat="1" applyFont="1" applyBorder="1" applyAlignment="1" applyProtection="1">
      <alignment horizontal="center" vertical="center"/>
      <protection/>
    </xf>
    <xf numFmtId="164" fontId="28" fillId="0" borderId="13" xfId="54" applyNumberFormat="1" applyFont="1" applyBorder="1" applyAlignment="1" applyProtection="1">
      <alignment horizontal="left" vertical="center" wrapText="1"/>
      <protection/>
    </xf>
    <xf numFmtId="3" fontId="28" fillId="0" borderId="13" xfId="53" applyNumberFormat="1" applyFont="1" applyFill="1" applyBorder="1" applyAlignment="1" applyProtection="1">
      <alignment wrapText="1"/>
      <protection/>
    </xf>
    <xf numFmtId="3" fontId="28" fillId="0" borderId="0" xfId="53" applyNumberFormat="1" applyFont="1" applyFill="1" applyBorder="1" applyProtection="1">
      <alignment/>
      <protection/>
    </xf>
    <xf numFmtId="3" fontId="22" fillId="0" borderId="0" xfId="53" applyNumberFormat="1" applyFont="1" applyFill="1" applyBorder="1" applyAlignment="1" applyProtection="1">
      <alignment wrapText="1"/>
      <protection locked="0"/>
    </xf>
    <xf numFmtId="164" fontId="30" fillId="0" borderId="13" xfId="53" applyNumberFormat="1" applyFont="1" applyFill="1" applyBorder="1" applyAlignment="1" applyProtection="1">
      <alignment wrapText="1"/>
      <protection/>
    </xf>
    <xf numFmtId="3" fontId="31" fillId="0" borderId="0" xfId="53" applyNumberFormat="1" applyFont="1" applyFill="1" applyBorder="1" applyAlignment="1" applyProtection="1">
      <alignment wrapText="1"/>
      <protection/>
    </xf>
    <xf numFmtId="49" fontId="22" fillId="0" borderId="13" xfId="54" applyNumberFormat="1" applyFont="1" applyBorder="1" applyAlignment="1" applyProtection="1">
      <alignment horizontal="left" vertical="center" wrapText="1"/>
      <protection/>
    </xf>
    <xf numFmtId="3" fontId="22" fillId="0" borderId="0" xfId="53" applyNumberFormat="1" applyFont="1" applyFill="1" applyBorder="1" applyProtection="1">
      <alignment/>
      <protection/>
    </xf>
    <xf numFmtId="164" fontId="30" fillId="0" borderId="13" xfId="53" applyNumberFormat="1" applyFont="1" applyBorder="1" applyAlignment="1" applyProtection="1">
      <alignment wrapText="1"/>
      <protection/>
    </xf>
    <xf numFmtId="3" fontId="31" fillId="0" borderId="0" xfId="53" applyNumberFormat="1" applyFont="1" applyFill="1" applyBorder="1" applyProtection="1">
      <alignment/>
      <protection/>
    </xf>
    <xf numFmtId="0" fontId="31" fillId="0" borderId="0" xfId="0" applyFont="1" applyAlignment="1">
      <alignment/>
    </xf>
    <xf numFmtId="3" fontId="25" fillId="0" borderId="0" xfId="53" applyNumberFormat="1" applyFont="1" applyFill="1" applyBorder="1" applyProtection="1">
      <alignment/>
      <protection/>
    </xf>
    <xf numFmtId="49" fontId="22" fillId="0" borderId="13" xfId="54" applyNumberFormat="1" applyFont="1" applyFill="1" applyBorder="1" applyAlignment="1" applyProtection="1">
      <alignment horizontal="center" vertical="center"/>
      <protection/>
    </xf>
    <xf numFmtId="164" fontId="22" fillId="0" borderId="13" xfId="54" applyNumberFormat="1" applyFont="1" applyFill="1" applyBorder="1" applyAlignment="1" applyProtection="1">
      <alignment horizontal="left" vertical="center" wrapText="1"/>
      <protection/>
    </xf>
    <xf numFmtId="49" fontId="27" fillId="0" borderId="13" xfId="0" applyNumberFormat="1" applyFont="1" applyBorder="1" applyAlignment="1">
      <alignment horizontal="left" wrapText="1"/>
    </xf>
    <xf numFmtId="49" fontId="29" fillId="0" borderId="13" xfId="0" applyNumberFormat="1" applyFont="1" applyBorder="1" applyAlignment="1">
      <alignment horizontal="left" wrapText="1"/>
    </xf>
    <xf numFmtId="3" fontId="28" fillId="0" borderId="13" xfId="53" applyNumberFormat="1" applyFont="1" applyBorder="1" applyAlignment="1" applyProtection="1">
      <alignment wrapText="1"/>
      <protection/>
    </xf>
    <xf numFmtId="0" fontId="28" fillId="0" borderId="0" xfId="0" applyFont="1" applyAlignment="1">
      <alignment/>
    </xf>
    <xf numFmtId="164" fontId="23" fillId="0" borderId="13" xfId="53" applyNumberFormat="1" applyFont="1" applyFill="1" applyBorder="1" applyAlignment="1" applyProtection="1">
      <alignment wrapText="1"/>
      <protection/>
    </xf>
    <xf numFmtId="49" fontId="32" fillId="0" borderId="13" xfId="0" applyNumberFormat="1" applyFont="1" applyBorder="1" applyAlignment="1">
      <alignment horizontal="left" wrapText="1"/>
    </xf>
    <xf numFmtId="49" fontId="32" fillId="0" borderId="13" xfId="0" applyNumberFormat="1" applyFont="1" applyBorder="1" applyAlignment="1">
      <alignment horizontal="center" vertical="center" wrapText="1"/>
    </xf>
    <xf numFmtId="164" fontId="33" fillId="0" borderId="13" xfId="53" applyNumberFormat="1" applyFont="1" applyBorder="1" applyAlignment="1" applyProtection="1">
      <alignment wrapText="1"/>
      <protection/>
    </xf>
    <xf numFmtId="164" fontId="25" fillId="34" borderId="13" xfId="54" applyNumberFormat="1" applyFont="1" applyFill="1" applyBorder="1" applyAlignment="1" applyProtection="1">
      <alignment horizontal="left" vertical="center" wrapText="1"/>
      <protection/>
    </xf>
    <xf numFmtId="164" fontId="19" fillId="34" borderId="13" xfId="53" applyNumberFormat="1" applyFont="1" applyFill="1" applyBorder="1" applyAlignment="1" applyProtection="1">
      <alignment wrapText="1"/>
      <protection/>
    </xf>
    <xf numFmtId="164" fontId="22" fillId="34" borderId="13" xfId="54" applyNumberFormat="1" applyFont="1" applyFill="1" applyBorder="1" applyAlignment="1" applyProtection="1">
      <alignment horizontal="left" vertical="center" wrapText="1"/>
      <protection/>
    </xf>
    <xf numFmtId="164" fontId="28" fillId="34" borderId="13" xfId="54" applyNumberFormat="1" applyFont="1" applyFill="1" applyBorder="1" applyAlignment="1" applyProtection="1">
      <alignment horizontal="left" vertical="center" wrapText="1"/>
      <protection/>
    </xf>
    <xf numFmtId="164" fontId="30" fillId="34" borderId="13" xfId="53" applyNumberFormat="1" applyFont="1" applyFill="1" applyBorder="1" applyAlignment="1" applyProtection="1">
      <alignment wrapText="1"/>
      <protection/>
    </xf>
    <xf numFmtId="3" fontId="28" fillId="34" borderId="13" xfId="53" applyNumberFormat="1" applyFont="1" applyFill="1" applyBorder="1" applyAlignment="1" applyProtection="1">
      <alignment wrapText="1"/>
      <protection/>
    </xf>
    <xf numFmtId="164" fontId="33" fillId="34" borderId="13" xfId="53" applyNumberFormat="1" applyFont="1" applyFill="1" applyBorder="1" applyAlignment="1" applyProtection="1">
      <alignment wrapText="1"/>
      <protection/>
    </xf>
    <xf numFmtId="3" fontId="28" fillId="34" borderId="0" xfId="53" applyNumberFormat="1" applyFont="1" applyFill="1" applyBorder="1" applyAlignment="1" applyProtection="1">
      <alignment wrapText="1"/>
      <protection/>
    </xf>
    <xf numFmtId="3" fontId="25" fillId="35" borderId="0" xfId="53" applyNumberFormat="1" applyFont="1" applyFill="1" applyBorder="1" applyProtection="1">
      <alignment/>
      <protection/>
    </xf>
    <xf numFmtId="3" fontId="22" fillId="35" borderId="0" xfId="53" applyNumberFormat="1" applyFont="1" applyFill="1" applyBorder="1" applyAlignment="1" applyProtection="1">
      <alignment wrapText="1"/>
      <protection/>
    </xf>
    <xf numFmtId="3" fontId="25" fillId="35" borderId="0" xfId="53" applyNumberFormat="1" applyFont="1" applyFill="1" applyBorder="1" applyAlignment="1" applyProtection="1">
      <alignment wrapText="1"/>
      <protection/>
    </xf>
    <xf numFmtId="0" fontId="28" fillId="0" borderId="0" xfId="0" applyFont="1" applyAlignment="1">
      <alignment wrapText="1"/>
    </xf>
    <xf numFmtId="164" fontId="23" fillId="34" borderId="13" xfId="53" applyNumberFormat="1" applyFont="1" applyFill="1" applyBorder="1" applyAlignment="1" applyProtection="1">
      <alignment wrapText="1"/>
      <protection/>
    </xf>
    <xf numFmtId="0" fontId="29" fillId="0" borderId="13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49" fontId="22" fillId="34" borderId="13" xfId="54" applyNumberFormat="1" applyFont="1" applyFill="1" applyBorder="1" applyAlignment="1" applyProtection="1">
      <alignment horizontal="center" vertical="center" wrapText="1"/>
      <protection/>
    </xf>
    <xf numFmtId="3" fontId="22" fillId="34" borderId="0" xfId="53" applyNumberFormat="1" applyFont="1" applyFill="1" applyBorder="1" applyProtection="1">
      <alignment/>
      <protection/>
    </xf>
    <xf numFmtId="0" fontId="28" fillId="0" borderId="14" xfId="0" applyFont="1" applyFill="1" applyBorder="1" applyAlignment="1">
      <alignment horizontal="center" vertical="center" wrapText="1"/>
    </xf>
    <xf numFmtId="49" fontId="25" fillId="36" borderId="13" xfId="54" applyNumberFormat="1" applyFont="1" applyFill="1" applyBorder="1" applyAlignment="1" applyProtection="1">
      <alignment horizontal="center" vertical="center"/>
      <protection/>
    </xf>
    <xf numFmtId="164" fontId="25" fillId="36" borderId="13" xfId="54" applyNumberFormat="1" applyFont="1" applyFill="1" applyBorder="1" applyAlignment="1" applyProtection="1">
      <alignment horizontal="left" vertical="center" wrapText="1"/>
      <protection/>
    </xf>
    <xf numFmtId="164" fontId="19" fillId="36" borderId="13" xfId="53" applyNumberFormat="1" applyFont="1" applyFill="1" applyBorder="1" applyAlignment="1" applyProtection="1">
      <alignment wrapText="1"/>
      <protection/>
    </xf>
    <xf numFmtId="166" fontId="19" fillId="36" borderId="13" xfId="53" applyNumberFormat="1" applyFont="1" applyFill="1" applyBorder="1" applyAlignment="1" applyProtection="1">
      <alignment wrapText="1"/>
      <protection/>
    </xf>
    <xf numFmtId="49" fontId="22" fillId="0" borderId="0" xfId="53" applyNumberFormat="1" applyFont="1" applyProtection="1">
      <alignment/>
      <protection/>
    </xf>
    <xf numFmtId="166" fontId="22" fillId="0" borderId="0" xfId="53" applyNumberFormat="1" applyFont="1" applyAlignment="1" applyProtection="1">
      <alignment horizontal="left"/>
      <protection/>
    </xf>
    <xf numFmtId="164" fontId="22" fillId="0" borderId="0" xfId="53" applyNumberFormat="1" applyFont="1" applyProtection="1">
      <alignment/>
      <protection/>
    </xf>
    <xf numFmtId="165" fontId="22" fillId="0" borderId="0" xfId="53" applyNumberFormat="1" applyFont="1" applyProtection="1">
      <alignment/>
      <protection/>
    </xf>
    <xf numFmtId="3" fontId="22" fillId="0" borderId="0" xfId="53" applyNumberFormat="1" applyFont="1" applyProtection="1">
      <alignment/>
      <protection/>
    </xf>
    <xf numFmtId="0" fontId="22" fillId="0" borderId="0" xfId="53" applyFont="1" applyProtection="1">
      <alignment/>
      <protection/>
    </xf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VIRK_~1" xfId="53"/>
    <cellStyle name="Обычный_ZV1PIV98" xfId="54"/>
    <cellStyle name="Обычный_фактичні щоденні надходження район_січень-червень 2014 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12\Desktop\&#1056;&#1054;&#1047;&#1055;&#1048;&#1057;,%20&#1110;&#1085;&#1076;&#1080;&#1082;&#1072;&#1090;&#1080;&#1074;&#1085;&#1110;%20&#1087;&#1086;&#1082;&#1072;&#1079;&#1085;&#1080;&#1082;&#1080;\2013\&#1085;&#1072;&#1096;%20&#1087;&#1083;&#1072;&#1085;\&#1088;&#1086;&#1079;&#1087;&#1080;&#1089;%20&#1087;&#1077;&#1088;&#1096;&#1080;&#1081;\&#1088;&#1086;&#1079;&#1087;&#1080;&#1089;%202012%20&#1043;&#1086;&#1083;&#1086;&#1089;&#1110;&#1111;&#1074;&#1089;&#1100;&#1082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0\Desktop\2%200%201%207\&#1044;&#1054;&#1061;&#1054;&#1044;&#1048;%202017\7%20-12%20&#1076;&#1086;&#1093;&#1086;&#1076;&#108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лосіїв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3 11 17"/>
      <sheetName val="02 11 17"/>
      <sheetName val="жов17жов16аналіз"/>
      <sheetName val="жовтень17(новПл"/>
      <sheetName val="27 10 17(новПл"/>
      <sheetName val="26 10 17(новПл"/>
      <sheetName val="20 10 17(новПл"/>
      <sheetName val="19 10 17(новПл"/>
      <sheetName val="13 10 17(новПлан"/>
      <sheetName val="12 10 17(новПлан)"/>
      <sheetName val="12 10 17"/>
      <sheetName val="06 10 17"/>
      <sheetName val="05 10 17"/>
      <sheetName val="9міс (аналіз)"/>
      <sheetName val="вересень"/>
      <sheetName val="28 09 17"/>
      <sheetName val="22 09 17"/>
      <sheetName val="21 09 17"/>
      <sheetName val="15 09 17"/>
      <sheetName val="19 08 2017  "/>
      <sheetName val="17 08 2017 "/>
      <sheetName val="11 08 2017 "/>
      <sheetName val="10 08 2017"/>
      <sheetName val="04 08 2017"/>
      <sheetName val="01 08 2017"/>
      <sheetName val="липень 2017"/>
      <sheetName val="27 07 17"/>
      <sheetName val="21 07 17"/>
      <sheetName val="14 07 17"/>
      <sheetName val="13 07 17"/>
      <sheetName val="07 07 17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87"/>
  <sheetViews>
    <sheetView tabSelected="1" view="pageBreakPreview" zoomScale="84" zoomScaleNormal="70" zoomScaleSheetLayoutView="84" zoomScalePageLayoutView="0" workbookViewId="0" topLeftCell="A1">
      <pane xSplit="2" ySplit="8" topLeftCell="C10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110" sqref="F110"/>
    </sheetView>
  </sheetViews>
  <sheetFormatPr defaultColWidth="9.125" defaultRowHeight="12.75"/>
  <cols>
    <col min="1" max="1" width="15.375" style="7" customWidth="1"/>
    <col min="2" max="2" width="37.00390625" style="121" customWidth="1"/>
    <col min="3" max="4" width="18.75390625" style="121" customWidth="1"/>
    <col min="5" max="5" width="18.375" style="122" customWidth="1"/>
    <col min="6" max="6" width="19.125" style="7" bestFit="1" customWidth="1"/>
    <col min="7" max="7" width="18.125" style="7" customWidth="1"/>
    <col min="8" max="8" width="19.125" style="7" customWidth="1"/>
    <col min="9" max="9" width="16.875" style="7" customWidth="1"/>
    <col min="10" max="10" width="17.125" style="7" customWidth="1"/>
    <col min="11" max="11" width="20.125" style="7" hidden="1" customWidth="1"/>
    <col min="12" max="12" width="16.00390625" style="7" hidden="1" customWidth="1"/>
    <col min="13" max="13" width="20.50390625" style="7" hidden="1" customWidth="1"/>
    <col min="14" max="14" width="16.125" style="7" hidden="1" customWidth="1"/>
    <col min="15" max="24" width="0" style="7" hidden="1" customWidth="1"/>
    <col min="25" max="25" width="13.50390625" style="7" customWidth="1"/>
    <col min="26" max="26" width="13.875" style="7" bestFit="1" customWidth="1"/>
    <col min="27" max="27" width="15.125" style="7" bestFit="1" customWidth="1"/>
    <col min="28" max="16384" width="9.125" style="7" customWidth="1"/>
  </cols>
  <sheetData>
    <row r="1" spans="1:38" ht="22.5">
      <c r="A1" s="1"/>
      <c r="B1" s="2"/>
      <c r="C1" s="2"/>
      <c r="D1" s="2"/>
      <c r="E1" s="3"/>
      <c r="F1" s="4"/>
      <c r="G1" s="4"/>
      <c r="H1" s="4"/>
      <c r="I1" s="5"/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ht="23.2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ht="21">
      <c r="A3" s="8"/>
      <c r="B3" s="8"/>
      <c r="C3" s="8"/>
      <c r="D3" s="8"/>
      <c r="E3" s="8"/>
      <c r="F3" s="8"/>
      <c r="G3" s="8"/>
      <c r="H3" s="8"/>
      <c r="I3" s="8"/>
      <c r="J3" s="8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t="12.75" customHeight="1">
      <c r="A4" s="11"/>
      <c r="B4" s="12"/>
      <c r="C4" s="12"/>
      <c r="D4" s="12"/>
      <c r="E4" s="13"/>
      <c r="F4" s="14"/>
      <c r="G4" s="14"/>
      <c r="H4" s="14"/>
      <c r="I4" s="15"/>
      <c r="J4" s="16" t="s">
        <v>1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</row>
    <row r="5" spans="1:38" s="23" customFormat="1" ht="15" customHeight="1">
      <c r="A5" s="17" t="s">
        <v>2</v>
      </c>
      <c r="B5" s="18" t="s">
        <v>3</v>
      </c>
      <c r="C5" s="19" t="s">
        <v>4</v>
      </c>
      <c r="D5" s="19" t="s">
        <v>5</v>
      </c>
      <c r="E5" s="20" t="s">
        <v>6</v>
      </c>
      <c r="F5" s="18" t="s">
        <v>7</v>
      </c>
      <c r="G5" s="21" t="s">
        <v>8</v>
      </c>
      <c r="H5" s="19" t="s">
        <v>9</v>
      </c>
      <c r="I5" s="21" t="s">
        <v>10</v>
      </c>
      <c r="J5" s="21" t="s">
        <v>11</v>
      </c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</row>
    <row r="6" spans="1:38" s="23" customFormat="1" ht="36" customHeight="1">
      <c r="A6" s="24"/>
      <c r="B6" s="25"/>
      <c r="C6" s="26"/>
      <c r="D6" s="26"/>
      <c r="E6" s="27"/>
      <c r="F6" s="28"/>
      <c r="G6" s="29"/>
      <c r="H6" s="30"/>
      <c r="I6" s="29"/>
      <c r="J6" s="29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</row>
    <row r="7" spans="1:38" s="23" customFormat="1" ht="35.25" customHeight="1">
      <c r="A7" s="31"/>
      <c r="B7" s="32"/>
      <c r="C7" s="33"/>
      <c r="D7" s="33"/>
      <c r="E7" s="34"/>
      <c r="F7" s="35">
        <v>43045</v>
      </c>
      <c r="G7" s="36"/>
      <c r="H7" s="37"/>
      <c r="I7" s="36"/>
      <c r="J7" s="36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</row>
    <row r="8" spans="1:38" s="42" customFormat="1" ht="15">
      <c r="A8" s="38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40">
        <v>9</v>
      </c>
      <c r="J8" s="40">
        <v>10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</row>
    <row r="9" spans="1:38" s="42" customFormat="1" ht="15">
      <c r="A9" s="43"/>
      <c r="B9" s="44" t="s">
        <v>12</v>
      </c>
      <c r="C9" s="44"/>
      <c r="D9" s="44"/>
      <c r="E9" s="45"/>
      <c r="F9" s="46"/>
      <c r="G9" s="46"/>
      <c r="H9" s="46"/>
      <c r="I9" s="47"/>
      <c r="J9" s="46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</row>
    <row r="10" spans="1:38" s="23" customFormat="1" ht="20.25">
      <c r="A10" s="48">
        <v>10000000</v>
      </c>
      <c r="B10" s="49" t="s">
        <v>13</v>
      </c>
      <c r="C10" s="50">
        <v>3116259</v>
      </c>
      <c r="D10" s="51">
        <f>D11+D29+D40+D42</f>
        <v>3192040.9</v>
      </c>
      <c r="E10" s="51">
        <f>E11+E29+E40+E42</f>
        <v>2866612.5</v>
      </c>
      <c r="F10" s="51">
        <f>F11+F29+F40+F42+0.00316</f>
        <v>2486258.9680499993</v>
      </c>
      <c r="G10" s="51">
        <f>F10/E10*100</f>
        <v>86.73160282563477</v>
      </c>
      <c r="H10" s="51">
        <f>F10-E10</f>
        <v>-380353.5319500007</v>
      </c>
      <c r="I10" s="52">
        <f>F10/D10*100</f>
        <v>77.88932053000947</v>
      </c>
      <c r="J10" s="51">
        <f>F10-D10</f>
        <v>-705781.9319500006</v>
      </c>
      <c r="K10" s="53" t="e">
        <f>K11+K29+K40+K42+#REF!</f>
        <v>#REF!</v>
      </c>
      <c r="L10" s="53" t="e">
        <f>L11+L29+L40+L42+#REF!</f>
        <v>#REF!</v>
      </c>
      <c r="M10" s="53" t="e">
        <f>M11+M29+M40+M42+#REF!</f>
        <v>#REF!</v>
      </c>
      <c r="N10" s="53" t="e">
        <f>N11+N29+N40+N42+#REF!</f>
        <v>#REF!</v>
      </c>
      <c r="O10" s="53" t="e">
        <f>O11+O29+O40+O42+#REF!</f>
        <v>#REF!</v>
      </c>
      <c r="P10" s="53" t="e">
        <f>P11+P29+P40+P42+#REF!</f>
        <v>#REF!</v>
      </c>
      <c r="Q10" s="53" t="e">
        <f>Q11+Q29+Q40+Q42+#REF!</f>
        <v>#REF!</v>
      </c>
      <c r="R10" s="53" t="e">
        <f>R11+R29+R40+R42+#REF!</f>
        <v>#REF!</v>
      </c>
      <c r="S10" s="53" t="e">
        <f>S11+S29+S40+S42+#REF!</f>
        <v>#REF!</v>
      </c>
      <c r="T10" s="53" t="e">
        <f>T11+T29+T40+T42+#REF!</f>
        <v>#REF!</v>
      </c>
      <c r="U10" s="53" t="e">
        <f>U11+U29+U40+U42+#REF!</f>
        <v>#REF!</v>
      </c>
      <c r="V10" s="53" t="e">
        <f>V11+V29+V40+V42+#REF!</f>
        <v>#REF!</v>
      </c>
      <c r="W10" s="53" t="e">
        <f>W11+W29+W40+W42+#REF!</f>
        <v>#REF!</v>
      </c>
      <c r="X10" s="53" t="e">
        <f>X11+X29+X40+X42+#REF!</f>
        <v>#REF!</v>
      </c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38" s="23" customFormat="1" ht="51.75" customHeight="1">
      <c r="A11" s="55">
        <v>11000000</v>
      </c>
      <c r="B11" s="56" t="s">
        <v>14</v>
      </c>
      <c r="C11" s="57">
        <v>1724986.1</v>
      </c>
      <c r="D11" s="57">
        <f>D12+D18</f>
        <v>1830209.2</v>
      </c>
      <c r="E11" s="57">
        <f>E12+E18</f>
        <v>1610733.7</v>
      </c>
      <c r="F11" s="57">
        <f>F12+F18</f>
        <v>1398254.1004299999</v>
      </c>
      <c r="G11" s="57">
        <f>F11/E11*100</f>
        <v>86.80852088895887</v>
      </c>
      <c r="H11" s="57">
        <f>F11-E11</f>
        <v>-212479.59957000008</v>
      </c>
      <c r="I11" s="58">
        <f>F11/D11*100</f>
        <v>76.39859423884438</v>
      </c>
      <c r="J11" s="57">
        <f>F11-D11</f>
        <v>-431955.0995700001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38" s="59" customFormat="1" ht="32.25" customHeight="1">
      <c r="A12" s="55">
        <v>11010000</v>
      </c>
      <c r="B12" s="56" t="s">
        <v>15</v>
      </c>
      <c r="C12" s="57">
        <v>1392234</v>
      </c>
      <c r="D12" s="57">
        <f>D13+D14+D15+D16+D17</f>
        <v>1499771.2</v>
      </c>
      <c r="E12" s="57">
        <f>E13+E14+E15+E16+E17</f>
        <v>1343285.4</v>
      </c>
      <c r="F12" s="57">
        <f>F13+F14+F15+F16+F17</f>
        <v>1235150.23632</v>
      </c>
      <c r="G12" s="57">
        <f aca="true" t="shared" si="0" ref="G12:G77">F12/E12*100</f>
        <v>91.94994870933608</v>
      </c>
      <c r="H12" s="57">
        <f aca="true" t="shared" si="1" ref="H12:H79">F12-E12</f>
        <v>-108135.16368</v>
      </c>
      <c r="I12" s="58">
        <f aca="true" t="shared" si="2" ref="I12:I75">F12/D12*100</f>
        <v>82.35591110964126</v>
      </c>
      <c r="J12" s="57">
        <f>F12-D12</f>
        <v>-264620.96368000004</v>
      </c>
      <c r="K12" s="54">
        <v>692931700</v>
      </c>
      <c r="L12" s="54">
        <v>69845600</v>
      </c>
      <c r="M12" s="54">
        <v>692722600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38" s="66" customFormat="1" ht="72.75" customHeight="1">
      <c r="A13" s="60" t="s">
        <v>16</v>
      </c>
      <c r="B13" s="61" t="s">
        <v>17</v>
      </c>
      <c r="C13" s="57">
        <v>1259334</v>
      </c>
      <c r="D13" s="57">
        <v>1343245.7</v>
      </c>
      <c r="E13" s="62">
        <v>1209749.9</v>
      </c>
      <c r="F13" s="62">
        <f>2753379.8522-1652027.9113</f>
        <v>1101351.9409</v>
      </c>
      <c r="G13" s="62">
        <f t="shared" si="0"/>
        <v>91.03963892867444</v>
      </c>
      <c r="H13" s="62">
        <f t="shared" si="1"/>
        <v>-108397.95909999986</v>
      </c>
      <c r="I13" s="63">
        <f t="shared" si="2"/>
        <v>81.99184563926019</v>
      </c>
      <c r="J13" s="62">
        <f>F13-D13</f>
        <v>-241893.7590999999</v>
      </c>
      <c r="K13" s="64">
        <v>638851977</v>
      </c>
      <c r="L13" s="65">
        <v>62886823</v>
      </c>
      <c r="M13" s="64" t="e">
        <v>#REF!</v>
      </c>
      <c r="N13" s="64" t="e">
        <v>#REF!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</row>
    <row r="14" spans="1:38" s="42" customFormat="1" ht="115.5" customHeight="1">
      <c r="A14" s="60" t="s">
        <v>18</v>
      </c>
      <c r="B14" s="61" t="s">
        <v>19</v>
      </c>
      <c r="C14" s="57">
        <v>10500</v>
      </c>
      <c r="D14" s="57">
        <v>12995.9</v>
      </c>
      <c r="E14" s="62">
        <v>10785.9</v>
      </c>
      <c r="F14" s="62">
        <f>26032.15762-15619.29452</f>
        <v>10412.863100000002</v>
      </c>
      <c r="G14" s="62">
        <f t="shared" si="0"/>
        <v>96.54143928647588</v>
      </c>
      <c r="H14" s="62">
        <f t="shared" si="1"/>
        <v>-373.03689999999733</v>
      </c>
      <c r="I14" s="63">
        <f t="shared" si="2"/>
        <v>80.12421686839699</v>
      </c>
      <c r="J14" s="62">
        <f aca="true" t="shared" si="3" ref="J14:J28">F14-D14</f>
        <v>-2583.0368999999973</v>
      </c>
      <c r="K14" s="65">
        <v>4297156</v>
      </c>
      <c r="L14" s="65">
        <v>10352844</v>
      </c>
      <c r="M14" s="65" t="e">
        <v>#REF!</v>
      </c>
      <c r="N14" s="65" t="e">
        <v>#REF!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</row>
    <row r="15" spans="1:38" s="42" customFormat="1" ht="62.25">
      <c r="A15" s="60" t="s">
        <v>20</v>
      </c>
      <c r="B15" s="61" t="s">
        <v>21</v>
      </c>
      <c r="C15" s="57">
        <v>69900</v>
      </c>
      <c r="D15" s="57">
        <v>88961.6</v>
      </c>
      <c r="E15" s="62">
        <v>75311.6</v>
      </c>
      <c r="F15" s="62">
        <f>191113.00553-114667.80337</f>
        <v>76445.20216</v>
      </c>
      <c r="G15" s="62">
        <f t="shared" si="0"/>
        <v>101.50521587643868</v>
      </c>
      <c r="H15" s="62">
        <f t="shared" si="1"/>
        <v>1133.602159999995</v>
      </c>
      <c r="I15" s="63">
        <f t="shared" si="2"/>
        <v>85.9305612309131</v>
      </c>
      <c r="J15" s="62">
        <f t="shared" si="3"/>
        <v>-12516.397840000005</v>
      </c>
      <c r="K15" s="65">
        <v>209100</v>
      </c>
      <c r="L15" s="65">
        <v>19524900</v>
      </c>
      <c r="M15" s="65" t="e">
        <v>#REF!</v>
      </c>
      <c r="N15" s="65" t="e">
        <v>#REF!</v>
      </c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</row>
    <row r="16" spans="1:38" s="42" customFormat="1" ht="62.25">
      <c r="A16" s="60" t="s">
        <v>22</v>
      </c>
      <c r="B16" s="61" t="s">
        <v>23</v>
      </c>
      <c r="C16" s="57">
        <v>52500</v>
      </c>
      <c r="D16" s="57">
        <v>54568</v>
      </c>
      <c r="E16" s="62">
        <v>47438</v>
      </c>
      <c r="F16" s="62">
        <f>117348.97042-70409.38231</f>
        <v>46939.58811</v>
      </c>
      <c r="G16" s="62">
        <f t="shared" si="0"/>
        <v>98.94934042328934</v>
      </c>
      <c r="H16" s="62">
        <f t="shared" si="1"/>
        <v>-498.41189000000304</v>
      </c>
      <c r="I16" s="63">
        <f t="shared" si="2"/>
        <v>86.0203564543322</v>
      </c>
      <c r="J16" s="62">
        <f t="shared" si="3"/>
        <v>-7628.411890000003</v>
      </c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</row>
    <row r="17" spans="1:38" s="42" customFormat="1" ht="108.75">
      <c r="A17" s="60" t="s">
        <v>24</v>
      </c>
      <c r="B17" s="61" t="s">
        <v>25</v>
      </c>
      <c r="C17" s="57">
        <v>0</v>
      </c>
      <c r="D17" s="57">
        <v>0</v>
      </c>
      <c r="E17" s="62">
        <v>0</v>
      </c>
      <c r="F17" s="62">
        <f>1.60512-0.96307</f>
        <v>0.6420500000000001</v>
      </c>
      <c r="G17" s="62">
        <v>0</v>
      </c>
      <c r="H17" s="62">
        <f t="shared" si="1"/>
        <v>0.6420500000000001</v>
      </c>
      <c r="I17" s="63">
        <v>0</v>
      </c>
      <c r="J17" s="62">
        <f t="shared" si="3"/>
        <v>0.6420500000000001</v>
      </c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</row>
    <row r="18" spans="1:38" s="59" customFormat="1" ht="40.5" customHeight="1">
      <c r="A18" s="55">
        <v>11020000</v>
      </c>
      <c r="B18" s="56" t="s">
        <v>26</v>
      </c>
      <c r="C18" s="57">
        <v>332752.1</v>
      </c>
      <c r="D18" s="67">
        <f>SUM(D19:D28)</f>
        <v>330438</v>
      </c>
      <c r="E18" s="67">
        <f>SUM(E19:E28)</f>
        <v>267448.3</v>
      </c>
      <c r="F18" s="67">
        <f>F19+F20+F21+F22+F23+F24+F25+F26+F27+F28</f>
        <v>163103.86410999997</v>
      </c>
      <c r="G18" s="57">
        <f t="shared" si="0"/>
        <v>60.985193815028914</v>
      </c>
      <c r="H18" s="57">
        <f t="shared" si="1"/>
        <v>-104344.43589000002</v>
      </c>
      <c r="I18" s="58">
        <f t="shared" si="2"/>
        <v>49.35989931848031</v>
      </c>
      <c r="J18" s="57">
        <f t="shared" si="3"/>
        <v>-167334.13589000003</v>
      </c>
      <c r="K18" s="68" t="e">
        <f>K19+#REF!</f>
        <v>#REF!</v>
      </c>
      <c r="L18" s="68" t="e">
        <f>L19+#REF!</f>
        <v>#REF!</v>
      </c>
      <c r="M18" s="68" t="e">
        <f>M19+#REF!</f>
        <v>#REF!</v>
      </c>
      <c r="N18" s="68" t="e">
        <f>N19+#REF!</f>
        <v>#REF!</v>
      </c>
      <c r="O18" s="68" t="e">
        <f>O19+#REF!</f>
        <v>#REF!</v>
      </c>
      <c r="P18" s="68" t="e">
        <f>P19+#REF!</f>
        <v>#REF!</v>
      </c>
      <c r="Q18" s="68" t="e">
        <f>Q19+#REF!</f>
        <v>#REF!</v>
      </c>
      <c r="R18" s="68" t="e">
        <f>R19+#REF!</f>
        <v>#REF!</v>
      </c>
      <c r="S18" s="68" t="e">
        <f>S19+#REF!</f>
        <v>#REF!</v>
      </c>
      <c r="T18" s="68" t="e">
        <f>T19+#REF!</f>
        <v>#REF!</v>
      </c>
      <c r="U18" s="68" t="e">
        <f>U19+#REF!</f>
        <v>#REF!</v>
      </c>
      <c r="V18" s="68" t="e">
        <f>V19+#REF!</f>
        <v>#REF!</v>
      </c>
      <c r="W18" s="68" t="e">
        <f>W19+#REF!</f>
        <v>#REF!</v>
      </c>
      <c r="X18" s="68" t="e">
        <f>X19+#REF!</f>
        <v>#REF!</v>
      </c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38" s="42" customFormat="1" ht="46.5">
      <c r="A19" s="60">
        <v>11020200</v>
      </c>
      <c r="B19" s="61" t="s">
        <v>27</v>
      </c>
      <c r="C19" s="57">
        <v>2156</v>
      </c>
      <c r="D19" s="57">
        <v>2953.2</v>
      </c>
      <c r="E19" s="62">
        <v>2723.5</v>
      </c>
      <c r="F19" s="62">
        <v>2052.43463</v>
      </c>
      <c r="G19" s="62">
        <f t="shared" si="0"/>
        <v>75.36018468881954</v>
      </c>
      <c r="H19" s="62">
        <f t="shared" si="1"/>
        <v>-671.0653699999998</v>
      </c>
      <c r="I19" s="63">
        <f t="shared" si="2"/>
        <v>69.49866686983613</v>
      </c>
      <c r="J19" s="62">
        <f t="shared" si="3"/>
        <v>-900.7653699999996</v>
      </c>
      <c r="K19" s="65">
        <v>4285100</v>
      </c>
      <c r="L19" s="65" t="e">
        <f>#REF!-K19</f>
        <v>#REF!</v>
      </c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</row>
    <row r="20" spans="1:38" s="42" customFormat="1" ht="46.5">
      <c r="A20" s="60" t="s">
        <v>28</v>
      </c>
      <c r="B20" s="61" t="s">
        <v>27</v>
      </c>
      <c r="C20" s="57">
        <v>0</v>
      </c>
      <c r="D20" s="57">
        <v>0</v>
      </c>
      <c r="E20" s="62">
        <v>0</v>
      </c>
      <c r="F20" s="62">
        <v>271.68932</v>
      </c>
      <c r="G20" s="62">
        <v>0</v>
      </c>
      <c r="H20" s="62">
        <f t="shared" si="1"/>
        <v>271.68932</v>
      </c>
      <c r="I20" s="63">
        <v>0</v>
      </c>
      <c r="J20" s="62">
        <f t="shared" si="3"/>
        <v>271.68932</v>
      </c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</row>
    <row r="21" spans="1:38" s="42" customFormat="1" ht="46.5">
      <c r="A21" s="60" t="s">
        <v>29</v>
      </c>
      <c r="B21" s="61" t="s">
        <v>30</v>
      </c>
      <c r="C21" s="57">
        <v>215440</v>
      </c>
      <c r="D21" s="57">
        <v>215440</v>
      </c>
      <c r="E21" s="62">
        <v>160430</v>
      </c>
      <c r="F21" s="62">
        <f>813511.9074-732160.71663</f>
        <v>81351.19076999999</v>
      </c>
      <c r="G21" s="62">
        <f t="shared" si="0"/>
        <v>50.708215901016004</v>
      </c>
      <c r="H21" s="62">
        <f t="shared" si="1"/>
        <v>-79078.80923000001</v>
      </c>
      <c r="I21" s="63">
        <f t="shared" si="2"/>
        <v>37.76048587541774</v>
      </c>
      <c r="J21" s="62">
        <f t="shared" si="3"/>
        <v>-134088.80923</v>
      </c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</row>
    <row r="22" spans="1:38" s="42" customFormat="1" ht="36.75" customHeight="1">
      <c r="A22" s="60" t="s">
        <v>31</v>
      </c>
      <c r="B22" s="61" t="s">
        <v>32</v>
      </c>
      <c r="C22" s="57">
        <v>20000</v>
      </c>
      <c r="D22" s="57">
        <v>20000</v>
      </c>
      <c r="E22" s="62">
        <v>17610</v>
      </c>
      <c r="F22" s="62">
        <f>134999.27629-121499.3485</f>
        <v>13499.927790000016</v>
      </c>
      <c r="G22" s="62">
        <f t="shared" si="0"/>
        <v>76.66057802385018</v>
      </c>
      <c r="H22" s="62">
        <f t="shared" si="1"/>
        <v>-4110.072209999984</v>
      </c>
      <c r="I22" s="63">
        <f t="shared" si="2"/>
        <v>67.49963895000009</v>
      </c>
      <c r="J22" s="62">
        <f t="shared" si="3"/>
        <v>-6500.072209999984</v>
      </c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</row>
    <row r="23" spans="1:38" s="42" customFormat="1" ht="73.5" customHeight="1">
      <c r="A23" s="60" t="s">
        <v>33</v>
      </c>
      <c r="B23" s="61" t="s">
        <v>34</v>
      </c>
      <c r="C23" s="57">
        <v>6400</v>
      </c>
      <c r="D23" s="57">
        <v>6400</v>
      </c>
      <c r="E23" s="62">
        <v>6400</v>
      </c>
      <c r="F23" s="62">
        <f>22410.50757-20169.45681</f>
        <v>2241.050760000002</v>
      </c>
      <c r="G23" s="62">
        <v>0</v>
      </c>
      <c r="H23" s="62">
        <f t="shared" si="1"/>
        <v>-4158.949239999998</v>
      </c>
      <c r="I23" s="63">
        <f t="shared" si="2"/>
        <v>35.01641812500003</v>
      </c>
      <c r="J23" s="62">
        <f t="shared" si="3"/>
        <v>-4158.949239999998</v>
      </c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</row>
    <row r="24" spans="1:38" s="42" customFormat="1" ht="71.25" customHeight="1">
      <c r="A24" s="60" t="s">
        <v>35</v>
      </c>
      <c r="B24" s="61" t="s">
        <v>36</v>
      </c>
      <c r="C24" s="57">
        <v>12100</v>
      </c>
      <c r="D24" s="57">
        <v>12100</v>
      </c>
      <c r="E24" s="62">
        <v>11050</v>
      </c>
      <c r="F24" s="62">
        <f>99708.03433-89737.23091</f>
        <v>9970.803419999997</v>
      </c>
      <c r="G24" s="62">
        <f t="shared" si="0"/>
        <v>90.23351511312214</v>
      </c>
      <c r="H24" s="62">
        <f t="shared" si="1"/>
        <v>-1079.1965800000035</v>
      </c>
      <c r="I24" s="63">
        <f t="shared" si="2"/>
        <v>82.40333404958675</v>
      </c>
      <c r="J24" s="62">
        <f t="shared" si="3"/>
        <v>-2129.1965800000035</v>
      </c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</row>
    <row r="25" spans="1:38" s="42" customFormat="1" ht="62.25">
      <c r="A25" s="60" t="s">
        <v>37</v>
      </c>
      <c r="B25" s="61" t="s">
        <v>38</v>
      </c>
      <c r="C25" s="57">
        <v>15500</v>
      </c>
      <c r="D25" s="57">
        <v>15.5</v>
      </c>
      <c r="E25" s="62">
        <v>10</v>
      </c>
      <c r="F25" s="62">
        <f>985.57708-887.01936</f>
        <v>98.55772000000002</v>
      </c>
      <c r="G25" s="62">
        <f t="shared" si="0"/>
        <v>985.5772000000002</v>
      </c>
      <c r="H25" s="62">
        <f t="shared" si="1"/>
        <v>88.55772000000002</v>
      </c>
      <c r="I25" s="63">
        <f t="shared" si="2"/>
        <v>635.8562580645162</v>
      </c>
      <c r="J25" s="62">
        <f t="shared" si="3"/>
        <v>83.05772000000002</v>
      </c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</row>
    <row r="26" spans="1:38" s="42" customFormat="1" ht="33.75" customHeight="1">
      <c r="A26" s="60" t="s">
        <v>39</v>
      </c>
      <c r="B26" s="61" t="s">
        <v>40</v>
      </c>
      <c r="C26" s="57">
        <v>73100</v>
      </c>
      <c r="D26" s="57">
        <v>69988.7</v>
      </c>
      <c r="E26" s="62">
        <v>66010</v>
      </c>
      <c r="F26" s="62">
        <f>508539.30884-457685.37787</f>
        <v>50853.93096999999</v>
      </c>
      <c r="G26" s="62">
        <f t="shared" si="0"/>
        <v>77.03973787304952</v>
      </c>
      <c r="H26" s="62">
        <f t="shared" si="1"/>
        <v>-15156.069030000013</v>
      </c>
      <c r="I26" s="63">
        <f t="shared" si="2"/>
        <v>72.66020224693413</v>
      </c>
      <c r="J26" s="62">
        <f t="shared" si="3"/>
        <v>-19134.76903000001</v>
      </c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</row>
    <row r="27" spans="1:38" s="42" customFormat="1" ht="25.5" customHeight="1">
      <c r="A27" s="60" t="s">
        <v>41</v>
      </c>
      <c r="B27" s="61" t="s">
        <v>42</v>
      </c>
      <c r="C27" s="57">
        <v>0.6</v>
      </c>
      <c r="D27" s="57">
        <v>0.6</v>
      </c>
      <c r="E27" s="62">
        <v>0.6</v>
      </c>
      <c r="F27" s="62">
        <f>13.536-12.1824</f>
        <v>1.3536000000000001</v>
      </c>
      <c r="G27" s="62">
        <v>0</v>
      </c>
      <c r="H27" s="62">
        <f t="shared" si="1"/>
        <v>0.7536000000000002</v>
      </c>
      <c r="I27" s="63">
        <f t="shared" si="2"/>
        <v>225.60000000000002</v>
      </c>
      <c r="J27" s="62">
        <f t="shared" si="3"/>
        <v>0.7536000000000002</v>
      </c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</row>
    <row r="28" spans="1:38" s="42" customFormat="1" ht="84" customHeight="1">
      <c r="A28" s="60" t="s">
        <v>43</v>
      </c>
      <c r="B28" s="69" t="s">
        <v>44</v>
      </c>
      <c r="C28" s="57">
        <v>3540</v>
      </c>
      <c r="D28" s="57">
        <v>3540</v>
      </c>
      <c r="E28" s="62">
        <v>3214.2</v>
      </c>
      <c r="F28" s="62">
        <f>27629.25126-24866.32613</f>
        <v>2762.9251299999996</v>
      </c>
      <c r="G28" s="62">
        <f t="shared" si="0"/>
        <v>85.95996297679048</v>
      </c>
      <c r="H28" s="62">
        <f t="shared" si="1"/>
        <v>-451.2748700000002</v>
      </c>
      <c r="I28" s="63">
        <f t="shared" si="2"/>
        <v>78.04873248587569</v>
      </c>
      <c r="J28" s="62">
        <f t="shared" si="3"/>
        <v>-777.0748700000004</v>
      </c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</row>
    <row r="29" spans="1:38" s="23" customFormat="1" ht="46.5">
      <c r="A29" s="55">
        <v>13000000</v>
      </c>
      <c r="B29" s="56" t="s">
        <v>45</v>
      </c>
      <c r="C29" s="57">
        <v>18454.4</v>
      </c>
      <c r="D29" s="67">
        <f>D31+D36+D39+D30</f>
        <v>20400.100000000002</v>
      </c>
      <c r="E29" s="67">
        <f>E31+E36+E39+E30</f>
        <v>19742.4</v>
      </c>
      <c r="F29" s="67">
        <f>F31+F36+F39+F30</f>
        <v>12605.07215</v>
      </c>
      <c r="G29" s="57">
        <f t="shared" si="0"/>
        <v>63.847719375557176</v>
      </c>
      <c r="H29" s="57">
        <f t="shared" si="1"/>
        <v>-7137.3278500000015</v>
      </c>
      <c r="I29" s="58">
        <f t="shared" si="2"/>
        <v>61.78926647418395</v>
      </c>
      <c r="J29" s="57">
        <f>F29-D29</f>
        <v>-7795.027850000002</v>
      </c>
      <c r="K29" s="68">
        <f aca="true" t="shared" si="4" ref="K29:X29">K31+K36+K39</f>
        <v>7978800</v>
      </c>
      <c r="L29" s="68" t="e">
        <f t="shared" si="4"/>
        <v>#REF!</v>
      </c>
      <c r="M29" s="68">
        <f t="shared" si="4"/>
        <v>0</v>
      </c>
      <c r="N29" s="68">
        <f t="shared" si="4"/>
        <v>0</v>
      </c>
      <c r="O29" s="68">
        <f t="shared" si="4"/>
        <v>0</v>
      </c>
      <c r="P29" s="68">
        <f t="shared" si="4"/>
        <v>0</v>
      </c>
      <c r="Q29" s="68">
        <f t="shared" si="4"/>
        <v>0</v>
      </c>
      <c r="R29" s="68">
        <f t="shared" si="4"/>
        <v>0</v>
      </c>
      <c r="S29" s="68">
        <f t="shared" si="4"/>
        <v>0</v>
      </c>
      <c r="T29" s="68">
        <f t="shared" si="4"/>
        <v>0</v>
      </c>
      <c r="U29" s="68">
        <f t="shared" si="4"/>
        <v>0</v>
      </c>
      <c r="V29" s="68">
        <f t="shared" si="4"/>
        <v>0</v>
      </c>
      <c r="W29" s="68">
        <f t="shared" si="4"/>
        <v>0</v>
      </c>
      <c r="X29" s="68">
        <f t="shared" si="4"/>
        <v>0</v>
      </c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</row>
    <row r="30" spans="1:38" s="23" customFormat="1" ht="30.75">
      <c r="A30" s="55" t="s">
        <v>46</v>
      </c>
      <c r="B30" s="56" t="s">
        <v>47</v>
      </c>
      <c r="C30" s="57">
        <v>0</v>
      </c>
      <c r="D30" s="57">
        <v>0</v>
      </c>
      <c r="E30" s="67">
        <v>0</v>
      </c>
      <c r="F30" s="67">
        <v>55.68073</v>
      </c>
      <c r="G30" s="57">
        <v>0</v>
      </c>
      <c r="H30" s="57">
        <f t="shared" si="1"/>
        <v>55.68073</v>
      </c>
      <c r="I30" s="58">
        <v>0</v>
      </c>
      <c r="J30" s="57">
        <f>F30-D30</f>
        <v>55.68073</v>
      </c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</row>
    <row r="31" spans="1:38" s="66" customFormat="1" ht="32.25">
      <c r="A31" s="70">
        <v>13020000</v>
      </c>
      <c r="B31" s="71" t="s">
        <v>48</v>
      </c>
      <c r="C31" s="57">
        <v>17237</v>
      </c>
      <c r="D31" s="67">
        <f>D32+D33</f>
        <v>18362.9</v>
      </c>
      <c r="E31" s="67">
        <f>E32+E33</f>
        <v>17751</v>
      </c>
      <c r="F31" s="67">
        <f>F32+F33+F34+F35</f>
        <v>10132.46285</v>
      </c>
      <c r="G31" s="57">
        <f t="shared" si="0"/>
        <v>57.08108191087826</v>
      </c>
      <c r="H31" s="57">
        <f t="shared" si="1"/>
        <v>-7618.53715</v>
      </c>
      <c r="I31" s="58">
        <f t="shared" si="2"/>
        <v>55.17899051892674</v>
      </c>
      <c r="J31" s="57">
        <f>F31-D31</f>
        <v>-8230.437150000002</v>
      </c>
      <c r="K31" s="72">
        <f aca="true" t="shared" si="5" ref="K31:X31">K32+K33</f>
        <v>7978500</v>
      </c>
      <c r="L31" s="72" t="e">
        <f t="shared" si="5"/>
        <v>#REF!</v>
      </c>
      <c r="M31" s="72">
        <f t="shared" si="5"/>
        <v>0</v>
      </c>
      <c r="N31" s="72">
        <f t="shared" si="5"/>
        <v>0</v>
      </c>
      <c r="O31" s="72">
        <f t="shared" si="5"/>
        <v>0</v>
      </c>
      <c r="P31" s="72">
        <f t="shared" si="5"/>
        <v>0</v>
      </c>
      <c r="Q31" s="72">
        <f t="shared" si="5"/>
        <v>0</v>
      </c>
      <c r="R31" s="72">
        <f t="shared" si="5"/>
        <v>0</v>
      </c>
      <c r="S31" s="72">
        <f t="shared" si="5"/>
        <v>0</v>
      </c>
      <c r="T31" s="72">
        <f t="shared" si="5"/>
        <v>0</v>
      </c>
      <c r="U31" s="72">
        <f t="shared" si="5"/>
        <v>0</v>
      </c>
      <c r="V31" s="72">
        <f t="shared" si="5"/>
        <v>0</v>
      </c>
      <c r="W31" s="72">
        <f t="shared" si="5"/>
        <v>0</v>
      </c>
      <c r="X31" s="72">
        <f t="shared" si="5"/>
        <v>0</v>
      </c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</row>
    <row r="32" spans="1:38" s="66" customFormat="1" ht="78">
      <c r="A32" s="60" t="s">
        <v>49</v>
      </c>
      <c r="B32" s="61" t="s">
        <v>50</v>
      </c>
      <c r="C32" s="57">
        <v>17237</v>
      </c>
      <c r="D32" s="57">
        <v>18362.9</v>
      </c>
      <c r="E32" s="62">
        <v>17751</v>
      </c>
      <c r="F32" s="62">
        <f>19253.87567-9626.93778</f>
        <v>9626.937890000001</v>
      </c>
      <c r="G32" s="62">
        <f t="shared" si="0"/>
        <v>54.23321441045575</v>
      </c>
      <c r="H32" s="62">
        <f t="shared" si="1"/>
        <v>-8124.062109999999</v>
      </c>
      <c r="I32" s="63">
        <f t="shared" si="2"/>
        <v>52.42602143452287</v>
      </c>
      <c r="J32" s="62">
        <f>F32-D32</f>
        <v>-8735.96211</v>
      </c>
      <c r="K32" s="73">
        <v>7978500</v>
      </c>
      <c r="L32" s="65" t="e">
        <f>#REF!-K32</f>
        <v>#REF!</v>
      </c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</row>
    <row r="33" spans="1:38" s="42" customFormat="1" ht="46.5">
      <c r="A33" s="60">
        <v>13020200</v>
      </c>
      <c r="B33" s="61" t="s">
        <v>51</v>
      </c>
      <c r="C33" s="57">
        <v>0</v>
      </c>
      <c r="D33" s="57">
        <v>0</v>
      </c>
      <c r="E33" s="62">
        <v>0</v>
      </c>
      <c r="F33" s="62">
        <v>-0.36937</v>
      </c>
      <c r="G33" s="62">
        <v>0</v>
      </c>
      <c r="H33" s="62">
        <f t="shared" si="1"/>
        <v>-0.36937</v>
      </c>
      <c r="I33" s="63">
        <v>0</v>
      </c>
      <c r="J33" s="62">
        <f aca="true" t="shared" si="6" ref="J33:J96">F33-D33</f>
        <v>-0.36937</v>
      </c>
      <c r="K33" s="74"/>
      <c r="L33" s="65" t="e">
        <f>#REF!-K33</f>
        <v>#REF!</v>
      </c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</row>
    <row r="34" spans="1:38" s="42" customFormat="1" ht="62.25">
      <c r="A34" s="60" t="s">
        <v>52</v>
      </c>
      <c r="B34" s="61" t="s">
        <v>53</v>
      </c>
      <c r="C34" s="57">
        <v>0</v>
      </c>
      <c r="D34" s="57">
        <v>0</v>
      </c>
      <c r="E34" s="62">
        <v>0</v>
      </c>
      <c r="F34" s="62">
        <f>993.60561-496.80281</f>
        <v>496.80279999999993</v>
      </c>
      <c r="G34" s="62">
        <v>0</v>
      </c>
      <c r="H34" s="62">
        <f t="shared" si="1"/>
        <v>496.80279999999993</v>
      </c>
      <c r="I34" s="63">
        <v>0</v>
      </c>
      <c r="J34" s="62">
        <f t="shared" si="6"/>
        <v>496.80279999999993</v>
      </c>
      <c r="K34" s="74"/>
      <c r="L34" s="65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</row>
    <row r="35" spans="1:38" s="42" customFormat="1" ht="62.25">
      <c r="A35" s="60" t="s">
        <v>54</v>
      </c>
      <c r="B35" s="61" t="s">
        <v>55</v>
      </c>
      <c r="C35" s="57">
        <v>0</v>
      </c>
      <c r="D35" s="57">
        <v>0</v>
      </c>
      <c r="E35" s="62">
        <v>0</v>
      </c>
      <c r="F35" s="62">
        <f>18.18306-9.09153</f>
        <v>9.09153</v>
      </c>
      <c r="G35" s="62">
        <v>0</v>
      </c>
      <c r="H35" s="62">
        <f t="shared" si="1"/>
        <v>9.09153</v>
      </c>
      <c r="I35" s="63">
        <v>0</v>
      </c>
      <c r="J35" s="62">
        <f t="shared" si="6"/>
        <v>9.09153</v>
      </c>
      <c r="K35" s="74"/>
      <c r="L35" s="65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</row>
    <row r="36" spans="1:38" s="66" customFormat="1" ht="32.25">
      <c r="A36" s="70">
        <v>13030000</v>
      </c>
      <c r="B36" s="71" t="s">
        <v>56</v>
      </c>
      <c r="C36" s="57">
        <v>1216.8</v>
      </c>
      <c r="D36" s="75">
        <f>D37+D38</f>
        <v>2035.8</v>
      </c>
      <c r="E36" s="75">
        <f>E37+E38</f>
        <v>1990</v>
      </c>
      <c r="F36" s="75">
        <f>F37+F38</f>
        <v>2415.53262</v>
      </c>
      <c r="G36" s="57">
        <v>0</v>
      </c>
      <c r="H36" s="57">
        <f t="shared" si="1"/>
        <v>425.53261999999995</v>
      </c>
      <c r="I36" s="58">
        <f t="shared" si="2"/>
        <v>118.65274683171234</v>
      </c>
      <c r="J36" s="57">
        <f t="shared" si="6"/>
        <v>379.73262</v>
      </c>
      <c r="K36" s="73"/>
      <c r="L36" s="76" t="e">
        <f>#REF!-K36</f>
        <v>#REF!</v>
      </c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</row>
    <row r="37" spans="1:38" s="66" customFormat="1" ht="62.25">
      <c r="A37" s="60" t="s">
        <v>57</v>
      </c>
      <c r="B37" s="61" t="s">
        <v>58</v>
      </c>
      <c r="C37" s="57">
        <v>104</v>
      </c>
      <c r="D37" s="57">
        <v>104</v>
      </c>
      <c r="E37" s="62">
        <v>100</v>
      </c>
      <c r="F37" s="62">
        <f>393.77163-295.32856</f>
        <v>98.44307000000003</v>
      </c>
      <c r="G37" s="62">
        <v>0</v>
      </c>
      <c r="H37" s="62">
        <f t="shared" si="1"/>
        <v>-1.5569299999999657</v>
      </c>
      <c r="I37" s="63">
        <f t="shared" si="2"/>
        <v>94.65679807692311</v>
      </c>
      <c r="J37" s="62">
        <f t="shared" si="6"/>
        <v>-5.556929999999966</v>
      </c>
      <c r="K37" s="73"/>
      <c r="L37" s="65" t="e">
        <f>#REF!-K37</f>
        <v>#REF!</v>
      </c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</row>
    <row r="38" spans="1:38" s="42" customFormat="1" ht="46.5">
      <c r="A38" s="60">
        <v>13030200</v>
      </c>
      <c r="B38" s="77" t="s">
        <v>59</v>
      </c>
      <c r="C38" s="57">
        <v>1112.8</v>
      </c>
      <c r="D38" s="57">
        <v>1931.8</v>
      </c>
      <c r="E38" s="62">
        <v>1890</v>
      </c>
      <c r="F38" s="62">
        <v>2317.08955</v>
      </c>
      <c r="G38" s="62">
        <v>0</v>
      </c>
      <c r="H38" s="62">
        <f t="shared" si="1"/>
        <v>427.08955000000014</v>
      </c>
      <c r="I38" s="63">
        <f t="shared" si="2"/>
        <v>119.94458794906306</v>
      </c>
      <c r="J38" s="62">
        <f t="shared" si="6"/>
        <v>385.2895500000002</v>
      </c>
      <c r="K38" s="78">
        <v>127000</v>
      </c>
      <c r="L38" s="65" t="e">
        <f>#REF!-K38</f>
        <v>#REF!</v>
      </c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</row>
    <row r="39" spans="1:38" s="81" customFormat="1" ht="32.25">
      <c r="A39" s="70" t="s">
        <v>60</v>
      </c>
      <c r="B39" s="71" t="s">
        <v>61</v>
      </c>
      <c r="C39" s="57">
        <v>0.6</v>
      </c>
      <c r="D39" s="57">
        <v>1.4</v>
      </c>
      <c r="E39" s="79">
        <v>1.4</v>
      </c>
      <c r="F39" s="79">
        <v>1.39595</v>
      </c>
      <c r="G39" s="57">
        <v>0</v>
      </c>
      <c r="H39" s="57">
        <f t="shared" si="1"/>
        <v>-0.004049999999999887</v>
      </c>
      <c r="I39" s="58">
        <f t="shared" si="2"/>
        <v>99.7107142857143</v>
      </c>
      <c r="J39" s="57">
        <f t="shared" si="6"/>
        <v>-0.004049999999999887</v>
      </c>
      <c r="K39" s="80">
        <v>300</v>
      </c>
      <c r="L39" s="76" t="e">
        <f>#REF!-K39</f>
        <v>#REF!</v>
      </c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</row>
    <row r="40" spans="1:38" s="23" customFormat="1" ht="30.75">
      <c r="A40" s="55">
        <v>14000000</v>
      </c>
      <c r="B40" s="56" t="s">
        <v>62</v>
      </c>
      <c r="C40" s="57">
        <v>209217.3</v>
      </c>
      <c r="D40" s="57">
        <f>D41</f>
        <v>133474.2</v>
      </c>
      <c r="E40" s="57">
        <f>E41</f>
        <v>133474.2</v>
      </c>
      <c r="F40" s="57">
        <f>F41</f>
        <v>83451.09231</v>
      </c>
      <c r="G40" s="57">
        <f t="shared" si="0"/>
        <v>62.52226446009791</v>
      </c>
      <c r="H40" s="57">
        <f t="shared" si="1"/>
        <v>-50023.107690000004</v>
      </c>
      <c r="I40" s="58">
        <f t="shared" si="2"/>
        <v>62.52226446009791</v>
      </c>
      <c r="J40" s="57">
        <f t="shared" si="6"/>
        <v>-50023.107690000004</v>
      </c>
      <c r="K40" s="82"/>
      <c r="L40" s="54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</row>
    <row r="41" spans="1:38" s="42" customFormat="1" ht="62.25">
      <c r="A41" s="83">
        <v>14040000</v>
      </c>
      <c r="B41" s="84" t="s">
        <v>63</v>
      </c>
      <c r="C41" s="57">
        <v>209217.3</v>
      </c>
      <c r="D41" s="57">
        <v>133474.2</v>
      </c>
      <c r="E41" s="62">
        <v>133474.2</v>
      </c>
      <c r="F41" s="62">
        <v>83451.09231</v>
      </c>
      <c r="G41" s="62">
        <f t="shared" si="0"/>
        <v>62.52226446009791</v>
      </c>
      <c r="H41" s="62">
        <f t="shared" si="1"/>
        <v>-50023.107690000004</v>
      </c>
      <c r="I41" s="63">
        <f t="shared" si="2"/>
        <v>62.52226446009791</v>
      </c>
      <c r="J41" s="62">
        <f t="shared" si="6"/>
        <v>-50023.107690000004</v>
      </c>
      <c r="K41" s="78"/>
      <c r="L41" s="65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</row>
    <row r="42" spans="1:38" s="23" customFormat="1" ht="20.25">
      <c r="A42" s="55" t="s">
        <v>64</v>
      </c>
      <c r="B42" s="85" t="s">
        <v>65</v>
      </c>
      <c r="C42" s="57">
        <v>1163601.2</v>
      </c>
      <c r="D42" s="57">
        <f>D43+D54+D56+D67</f>
        <v>1207957.4</v>
      </c>
      <c r="E42" s="57">
        <f>E43+E54+E56+E67</f>
        <v>1102662.2</v>
      </c>
      <c r="F42" s="57">
        <f>F43+F54+F56+F67+F59</f>
        <v>991948.7</v>
      </c>
      <c r="G42" s="57">
        <f t="shared" si="0"/>
        <v>89.9594363532186</v>
      </c>
      <c r="H42" s="57">
        <f t="shared" si="1"/>
        <v>-110713.5</v>
      </c>
      <c r="I42" s="58">
        <f t="shared" si="2"/>
        <v>82.11785448725261</v>
      </c>
      <c r="J42" s="57">
        <f t="shared" si="6"/>
        <v>-216008.69999999995</v>
      </c>
      <c r="K42" s="82"/>
      <c r="L42" s="54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</row>
    <row r="43" spans="1:38" s="88" customFormat="1" ht="20.25">
      <c r="A43" s="70" t="s">
        <v>66</v>
      </c>
      <c r="B43" s="86" t="s">
        <v>67</v>
      </c>
      <c r="C43" s="57">
        <v>829166.2</v>
      </c>
      <c r="D43" s="79">
        <f aca="true" t="shared" si="7" ref="D43:X43">D44+D45+D46+D47+D48+D49+D50+D51+D52+D53</f>
        <v>837619.9</v>
      </c>
      <c r="E43" s="79">
        <f t="shared" si="7"/>
        <v>770267.7</v>
      </c>
      <c r="F43" s="79">
        <f t="shared" si="7"/>
        <v>656475.39605</v>
      </c>
      <c r="G43" s="57">
        <f t="shared" si="0"/>
        <v>85.22691475314362</v>
      </c>
      <c r="H43" s="57">
        <f t="shared" si="1"/>
        <v>-113792.30394999997</v>
      </c>
      <c r="I43" s="58">
        <f t="shared" si="2"/>
        <v>78.37390158113483</v>
      </c>
      <c r="J43" s="57">
        <f t="shared" si="6"/>
        <v>-181144.50395000004</v>
      </c>
      <c r="K43" s="87">
        <f t="shared" si="7"/>
        <v>0</v>
      </c>
      <c r="L43" s="87">
        <f t="shared" si="7"/>
        <v>0</v>
      </c>
      <c r="M43" s="87">
        <f t="shared" si="7"/>
        <v>0</v>
      </c>
      <c r="N43" s="87">
        <f t="shared" si="7"/>
        <v>0</v>
      </c>
      <c r="O43" s="87">
        <f t="shared" si="7"/>
        <v>0</v>
      </c>
      <c r="P43" s="87">
        <f t="shared" si="7"/>
        <v>0</v>
      </c>
      <c r="Q43" s="87">
        <f t="shared" si="7"/>
        <v>0</v>
      </c>
      <c r="R43" s="87">
        <f t="shared" si="7"/>
        <v>0</v>
      </c>
      <c r="S43" s="87">
        <f t="shared" si="7"/>
        <v>0</v>
      </c>
      <c r="T43" s="87">
        <f t="shared" si="7"/>
        <v>0</v>
      </c>
      <c r="U43" s="87">
        <f t="shared" si="7"/>
        <v>0</v>
      </c>
      <c r="V43" s="87">
        <f t="shared" si="7"/>
        <v>0</v>
      </c>
      <c r="W43" s="87">
        <f t="shared" si="7"/>
        <v>0</v>
      </c>
      <c r="X43" s="87">
        <f t="shared" si="7"/>
        <v>0</v>
      </c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</row>
    <row r="44" spans="1:38" s="42" customFormat="1" ht="78">
      <c r="A44" s="83">
        <v>18010100</v>
      </c>
      <c r="B44" s="84" t="s">
        <v>68</v>
      </c>
      <c r="C44" s="57">
        <v>2676.6</v>
      </c>
      <c r="D44" s="57">
        <v>2676.6</v>
      </c>
      <c r="E44" s="62">
        <v>2426</v>
      </c>
      <c r="F44" s="62">
        <v>3012.24485</v>
      </c>
      <c r="G44" s="62">
        <f t="shared" si="0"/>
        <v>124.16508037922507</v>
      </c>
      <c r="H44" s="62">
        <f t="shared" si="1"/>
        <v>586.24485</v>
      </c>
      <c r="I44" s="63">
        <f t="shared" si="2"/>
        <v>112.5399704849436</v>
      </c>
      <c r="J44" s="62">
        <f t="shared" si="6"/>
        <v>335.64485000000013</v>
      </c>
      <c r="K44" s="78"/>
      <c r="L44" s="65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</row>
    <row r="45" spans="1:38" s="42" customFormat="1" ht="78">
      <c r="A45" s="83">
        <v>18010200</v>
      </c>
      <c r="B45" s="84" t="s">
        <v>69</v>
      </c>
      <c r="C45" s="57">
        <v>1373.2</v>
      </c>
      <c r="D45" s="57">
        <v>1373.2</v>
      </c>
      <c r="E45" s="62">
        <v>1269</v>
      </c>
      <c r="F45" s="62">
        <v>2081.69306</v>
      </c>
      <c r="G45" s="62">
        <f t="shared" si="0"/>
        <v>164.0420063041765</v>
      </c>
      <c r="H45" s="62">
        <f t="shared" si="1"/>
        <v>812.6930600000001</v>
      </c>
      <c r="I45" s="63">
        <f t="shared" si="2"/>
        <v>151.59430964171278</v>
      </c>
      <c r="J45" s="62">
        <f t="shared" si="6"/>
        <v>708.49306</v>
      </c>
      <c r="K45" s="78"/>
      <c r="L45" s="65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</row>
    <row r="46" spans="1:38" s="42" customFormat="1" ht="78">
      <c r="A46" s="83">
        <v>18010300</v>
      </c>
      <c r="B46" s="84" t="s">
        <v>70</v>
      </c>
      <c r="C46" s="57">
        <v>191.9</v>
      </c>
      <c r="D46" s="57">
        <v>191.9</v>
      </c>
      <c r="E46" s="62">
        <v>191</v>
      </c>
      <c r="F46" s="62">
        <v>458.79937</v>
      </c>
      <c r="G46" s="62">
        <f t="shared" si="0"/>
        <v>240.2090942408377</v>
      </c>
      <c r="H46" s="62">
        <f t="shared" si="1"/>
        <v>267.79937</v>
      </c>
      <c r="I46" s="63">
        <f t="shared" si="2"/>
        <v>239.08252735799897</v>
      </c>
      <c r="J46" s="62">
        <f t="shared" si="6"/>
        <v>266.89937</v>
      </c>
      <c r="K46" s="78"/>
      <c r="L46" s="65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</row>
    <row r="47" spans="1:38" s="42" customFormat="1" ht="78">
      <c r="A47" s="83">
        <v>18010400</v>
      </c>
      <c r="B47" s="84" t="s">
        <v>71</v>
      </c>
      <c r="C47" s="57">
        <v>36683.6</v>
      </c>
      <c r="D47" s="57">
        <v>45137.3</v>
      </c>
      <c r="E47" s="62">
        <v>41153.7</v>
      </c>
      <c r="F47" s="62">
        <v>51856.93657</v>
      </c>
      <c r="G47" s="62">
        <f t="shared" si="0"/>
        <v>126.00795692732368</v>
      </c>
      <c r="H47" s="62">
        <f t="shared" si="1"/>
        <v>10703.236570000001</v>
      </c>
      <c r="I47" s="63">
        <f t="shared" si="2"/>
        <v>114.88710350419717</v>
      </c>
      <c r="J47" s="62">
        <f t="shared" si="6"/>
        <v>6719.636569999995</v>
      </c>
      <c r="K47" s="78"/>
      <c r="L47" s="65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</row>
    <row r="48" spans="1:38" s="42" customFormat="1" ht="30.75">
      <c r="A48" s="83">
        <v>18010500</v>
      </c>
      <c r="B48" s="84" t="s">
        <v>72</v>
      </c>
      <c r="C48" s="57">
        <v>340120</v>
      </c>
      <c r="D48" s="57">
        <v>340120</v>
      </c>
      <c r="E48" s="89">
        <v>306200</v>
      </c>
      <c r="F48" s="89">
        <v>236281.17812</v>
      </c>
      <c r="G48" s="62">
        <f t="shared" si="0"/>
        <v>77.16563622468975</v>
      </c>
      <c r="H48" s="62">
        <f t="shared" si="1"/>
        <v>-69918.82188</v>
      </c>
      <c r="I48" s="63">
        <f t="shared" si="2"/>
        <v>69.46994534870046</v>
      </c>
      <c r="J48" s="62">
        <f t="shared" si="6"/>
        <v>-103838.82188</v>
      </c>
      <c r="K48" s="78"/>
      <c r="L48" s="65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</row>
    <row r="49" spans="1:38" s="42" customFormat="1" ht="21">
      <c r="A49" s="83">
        <v>18010600</v>
      </c>
      <c r="B49" s="84" t="s">
        <v>73</v>
      </c>
      <c r="C49" s="57">
        <v>417760</v>
      </c>
      <c r="D49" s="57">
        <v>417760</v>
      </c>
      <c r="E49" s="89">
        <v>391900</v>
      </c>
      <c r="F49" s="89">
        <v>345897.22043</v>
      </c>
      <c r="G49" s="62">
        <f t="shared" si="0"/>
        <v>88.26160255932636</v>
      </c>
      <c r="H49" s="62">
        <f t="shared" si="1"/>
        <v>-46002.77957000001</v>
      </c>
      <c r="I49" s="63">
        <f t="shared" si="2"/>
        <v>82.7980707655113</v>
      </c>
      <c r="J49" s="62">
        <f t="shared" si="6"/>
        <v>-71862.77957000001</v>
      </c>
      <c r="K49" s="78"/>
      <c r="L49" s="65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</row>
    <row r="50" spans="1:38" s="42" customFormat="1" ht="21">
      <c r="A50" s="83">
        <v>18010700</v>
      </c>
      <c r="B50" s="84" t="s">
        <v>74</v>
      </c>
      <c r="C50" s="57">
        <v>14890</v>
      </c>
      <c r="D50" s="57">
        <v>14890</v>
      </c>
      <c r="E50" s="89">
        <v>13070</v>
      </c>
      <c r="F50" s="89">
        <v>9180.44538</v>
      </c>
      <c r="G50" s="62">
        <f t="shared" si="0"/>
        <v>70.2405920428462</v>
      </c>
      <c r="H50" s="62">
        <f t="shared" si="1"/>
        <v>-3889.554620000001</v>
      </c>
      <c r="I50" s="63">
        <f t="shared" si="2"/>
        <v>61.65510664875755</v>
      </c>
      <c r="J50" s="62">
        <f t="shared" si="6"/>
        <v>-5709.554620000001</v>
      </c>
      <c r="K50" s="78"/>
      <c r="L50" s="65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</row>
    <row r="51" spans="1:38" s="42" customFormat="1" ht="21">
      <c r="A51" s="83">
        <v>18010900</v>
      </c>
      <c r="B51" s="84" t="s">
        <v>75</v>
      </c>
      <c r="C51" s="57">
        <v>7510</v>
      </c>
      <c r="D51" s="57">
        <v>7510</v>
      </c>
      <c r="E51" s="89">
        <v>6865</v>
      </c>
      <c r="F51" s="89">
        <v>1841.29579</v>
      </c>
      <c r="G51" s="62">
        <f t="shared" si="0"/>
        <v>26.821497305171153</v>
      </c>
      <c r="H51" s="62">
        <f t="shared" si="1"/>
        <v>-5023.70421</v>
      </c>
      <c r="I51" s="63">
        <f t="shared" si="2"/>
        <v>24.51791997336884</v>
      </c>
      <c r="J51" s="62">
        <f t="shared" si="6"/>
        <v>-5668.70421</v>
      </c>
      <c r="K51" s="78"/>
      <c r="L51" s="65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</row>
    <row r="52" spans="1:38" s="42" customFormat="1" ht="30.75">
      <c r="A52" s="83" t="s">
        <v>76</v>
      </c>
      <c r="B52" s="84" t="s">
        <v>77</v>
      </c>
      <c r="C52" s="57">
        <v>4878.1</v>
      </c>
      <c r="D52" s="57">
        <v>4878.1</v>
      </c>
      <c r="E52" s="62">
        <v>4212</v>
      </c>
      <c r="F52" s="62">
        <v>2901.59665</v>
      </c>
      <c r="G52" s="62">
        <f t="shared" si="0"/>
        <v>68.88880935422603</v>
      </c>
      <c r="H52" s="62">
        <f t="shared" si="1"/>
        <v>-1310.40335</v>
      </c>
      <c r="I52" s="63">
        <f t="shared" si="2"/>
        <v>59.482106762878985</v>
      </c>
      <c r="J52" s="62">
        <f t="shared" si="6"/>
        <v>-1976.5033500000004</v>
      </c>
      <c r="K52" s="78"/>
      <c r="L52" s="65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</row>
    <row r="53" spans="1:38" s="42" customFormat="1" ht="30.75">
      <c r="A53" s="83" t="s">
        <v>78</v>
      </c>
      <c r="B53" s="84" t="s">
        <v>79</v>
      </c>
      <c r="C53" s="57">
        <v>3082.8</v>
      </c>
      <c r="D53" s="57">
        <v>3082.8</v>
      </c>
      <c r="E53" s="62">
        <v>2981</v>
      </c>
      <c r="F53" s="62">
        <v>2963.98583</v>
      </c>
      <c r="G53" s="62">
        <f t="shared" si="0"/>
        <v>99.42924622609863</v>
      </c>
      <c r="H53" s="62">
        <f t="shared" si="1"/>
        <v>-17.014169999999922</v>
      </c>
      <c r="I53" s="63">
        <f t="shared" si="2"/>
        <v>96.14590080446347</v>
      </c>
      <c r="J53" s="62">
        <f t="shared" si="6"/>
        <v>-118.8141700000001</v>
      </c>
      <c r="K53" s="78"/>
      <c r="L53" s="65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</row>
    <row r="54" spans="1:38" s="88" customFormat="1" ht="32.25">
      <c r="A54" s="70" t="s">
        <v>80</v>
      </c>
      <c r="B54" s="86" t="s">
        <v>81</v>
      </c>
      <c r="C54" s="57">
        <v>5011.6</v>
      </c>
      <c r="D54" s="57">
        <v>5011.6</v>
      </c>
      <c r="E54" s="79">
        <f>E55</f>
        <v>4402</v>
      </c>
      <c r="F54" s="79">
        <f>F55</f>
        <v>2495.54639</v>
      </c>
      <c r="G54" s="57">
        <f t="shared" si="0"/>
        <v>56.69119468423444</v>
      </c>
      <c r="H54" s="57">
        <f t="shared" si="1"/>
        <v>-1906.45361</v>
      </c>
      <c r="I54" s="58">
        <f t="shared" si="2"/>
        <v>49.79540246627823</v>
      </c>
      <c r="J54" s="57">
        <f t="shared" si="6"/>
        <v>-2516.0536100000004</v>
      </c>
      <c r="K54" s="73"/>
      <c r="L54" s="64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</row>
    <row r="55" spans="1:38" s="42" customFormat="1" ht="48">
      <c r="A55" s="60" t="s">
        <v>82</v>
      </c>
      <c r="B55" s="90" t="s">
        <v>83</v>
      </c>
      <c r="C55" s="57">
        <v>5011.6</v>
      </c>
      <c r="D55" s="57">
        <v>5011.6</v>
      </c>
      <c r="E55" s="62">
        <v>4402</v>
      </c>
      <c r="F55" s="62">
        <v>2495.54639</v>
      </c>
      <c r="G55" s="62">
        <f t="shared" si="0"/>
        <v>56.69119468423444</v>
      </c>
      <c r="H55" s="62">
        <f t="shared" si="1"/>
        <v>-1906.45361</v>
      </c>
      <c r="I55" s="63">
        <f t="shared" si="2"/>
        <v>49.79540246627823</v>
      </c>
      <c r="J55" s="62">
        <f t="shared" si="6"/>
        <v>-2516.0536100000004</v>
      </c>
      <c r="K55" s="78"/>
      <c r="L55" s="65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</row>
    <row r="56" spans="1:38" s="88" customFormat="1" ht="20.25">
      <c r="A56" s="70" t="s">
        <v>84</v>
      </c>
      <c r="B56" s="86" t="s">
        <v>85</v>
      </c>
      <c r="C56" s="57">
        <v>1527.2</v>
      </c>
      <c r="D56" s="79">
        <f>D57+D58</f>
        <v>1851.9</v>
      </c>
      <c r="E56" s="79">
        <f>E57+E58</f>
        <v>1614.7</v>
      </c>
      <c r="F56" s="79">
        <f>F57+F58</f>
        <v>1611.21384</v>
      </c>
      <c r="G56" s="57">
        <f t="shared" si="0"/>
        <v>99.7840985941661</v>
      </c>
      <c r="H56" s="57">
        <f t="shared" si="1"/>
        <v>-3.4861600000001545</v>
      </c>
      <c r="I56" s="58">
        <f t="shared" si="2"/>
        <v>87.00328527458285</v>
      </c>
      <c r="J56" s="57">
        <f t="shared" si="6"/>
        <v>-240.6861600000002</v>
      </c>
      <c r="K56" s="73"/>
      <c r="L56" s="64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</row>
    <row r="57" spans="1:38" s="42" customFormat="1" ht="32.25">
      <c r="A57" s="60" t="s">
        <v>86</v>
      </c>
      <c r="B57" s="90" t="s">
        <v>87</v>
      </c>
      <c r="C57" s="57">
        <v>1527.2</v>
      </c>
      <c r="D57" s="57">
        <v>1851.9</v>
      </c>
      <c r="E57" s="62">
        <v>1614.7</v>
      </c>
      <c r="F57" s="62">
        <v>1517.13763</v>
      </c>
      <c r="G57" s="62">
        <f t="shared" si="0"/>
        <v>93.95786399950454</v>
      </c>
      <c r="H57" s="62">
        <f t="shared" si="1"/>
        <v>-97.5623700000001</v>
      </c>
      <c r="I57" s="63">
        <f t="shared" si="2"/>
        <v>81.92330201414762</v>
      </c>
      <c r="J57" s="62">
        <f t="shared" si="6"/>
        <v>-334.76237000000015</v>
      </c>
      <c r="K57" s="78"/>
      <c r="L57" s="65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</row>
    <row r="58" spans="1:38" s="42" customFormat="1" ht="32.25">
      <c r="A58" s="60" t="s">
        <v>88</v>
      </c>
      <c r="B58" s="90" t="s">
        <v>89</v>
      </c>
      <c r="C58" s="57">
        <v>0</v>
      </c>
      <c r="D58" s="57">
        <v>0</v>
      </c>
      <c r="E58" s="62">
        <v>0</v>
      </c>
      <c r="F58" s="62">
        <v>94.07621</v>
      </c>
      <c r="G58" s="62">
        <v>0</v>
      </c>
      <c r="H58" s="62">
        <f t="shared" si="1"/>
        <v>94.07621</v>
      </c>
      <c r="I58" s="63">
        <v>0</v>
      </c>
      <c r="J58" s="62">
        <f t="shared" si="6"/>
        <v>94.07621</v>
      </c>
      <c r="K58" s="78"/>
      <c r="L58" s="65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</row>
    <row r="59" spans="1:38" s="42" customFormat="1" ht="32.25">
      <c r="A59" s="70" t="s">
        <v>90</v>
      </c>
      <c r="B59" s="86" t="s">
        <v>91</v>
      </c>
      <c r="C59" s="79">
        <v>0</v>
      </c>
      <c r="D59" s="79">
        <v>0</v>
      </c>
      <c r="E59" s="79">
        <v>0</v>
      </c>
      <c r="F59" s="79">
        <f>F60+F61+F62+F63+F64+F65+F66</f>
        <v>-88.53363000000002</v>
      </c>
      <c r="G59" s="57">
        <v>0</v>
      </c>
      <c r="H59" s="57">
        <f t="shared" si="1"/>
        <v>-88.53363000000002</v>
      </c>
      <c r="I59" s="58">
        <v>0</v>
      </c>
      <c r="J59" s="57">
        <f t="shared" si="6"/>
        <v>-88.53363000000002</v>
      </c>
      <c r="K59" s="78"/>
      <c r="L59" s="65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</row>
    <row r="60" spans="1:38" s="42" customFormat="1" ht="63">
      <c r="A60" s="91">
        <v>18040100</v>
      </c>
      <c r="B60" s="90" t="s">
        <v>92</v>
      </c>
      <c r="C60" s="79">
        <v>0</v>
      </c>
      <c r="D60" s="79">
        <v>0</v>
      </c>
      <c r="E60" s="62">
        <v>0</v>
      </c>
      <c r="F60" s="62">
        <v>-8.29486</v>
      </c>
      <c r="G60" s="62">
        <v>0</v>
      </c>
      <c r="H60" s="62">
        <f t="shared" si="1"/>
        <v>-8.29486</v>
      </c>
      <c r="I60" s="63">
        <v>0</v>
      </c>
      <c r="J60" s="62">
        <f t="shared" si="6"/>
        <v>-8.29486</v>
      </c>
      <c r="K60" s="78"/>
      <c r="L60" s="65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</row>
    <row r="61" spans="1:38" s="42" customFormat="1" ht="78.75">
      <c r="A61" s="91">
        <v>18040200</v>
      </c>
      <c r="B61" s="90" t="s">
        <v>93</v>
      </c>
      <c r="C61" s="62">
        <v>0</v>
      </c>
      <c r="D61" s="62">
        <v>0</v>
      </c>
      <c r="E61" s="62">
        <v>0</v>
      </c>
      <c r="F61" s="62">
        <v>-55.69733</v>
      </c>
      <c r="G61" s="62">
        <v>0</v>
      </c>
      <c r="H61" s="62">
        <f t="shared" si="1"/>
        <v>-55.69733</v>
      </c>
      <c r="I61" s="63">
        <v>0</v>
      </c>
      <c r="J61" s="62">
        <f t="shared" si="6"/>
        <v>-55.69733</v>
      </c>
      <c r="K61" s="78"/>
      <c r="L61" s="65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</row>
    <row r="62" spans="1:38" s="42" customFormat="1" ht="63">
      <c r="A62" s="91">
        <v>18040500</v>
      </c>
      <c r="B62" s="90" t="s">
        <v>94</v>
      </c>
      <c r="C62" s="62">
        <v>0</v>
      </c>
      <c r="D62" s="62">
        <v>0</v>
      </c>
      <c r="E62" s="62">
        <v>0</v>
      </c>
      <c r="F62" s="62">
        <v>-1.95639</v>
      </c>
      <c r="G62" s="62">
        <v>0</v>
      </c>
      <c r="H62" s="62">
        <f t="shared" si="1"/>
        <v>-1.95639</v>
      </c>
      <c r="I62" s="63">
        <v>0</v>
      </c>
      <c r="J62" s="62">
        <f t="shared" si="6"/>
        <v>-1.95639</v>
      </c>
      <c r="K62" s="78"/>
      <c r="L62" s="65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</row>
    <row r="63" spans="1:38" s="42" customFormat="1" ht="58.5" customHeight="1">
      <c r="A63" s="91">
        <v>18040600</v>
      </c>
      <c r="B63" s="90" t="s">
        <v>95</v>
      </c>
      <c r="C63" s="62">
        <v>0</v>
      </c>
      <c r="D63" s="62">
        <v>0</v>
      </c>
      <c r="E63" s="62">
        <v>0</v>
      </c>
      <c r="F63" s="62">
        <v>-15.87412</v>
      </c>
      <c r="G63" s="62">
        <v>0</v>
      </c>
      <c r="H63" s="62">
        <f t="shared" si="1"/>
        <v>-15.87412</v>
      </c>
      <c r="I63" s="63">
        <v>0</v>
      </c>
      <c r="J63" s="62">
        <f t="shared" si="6"/>
        <v>-15.87412</v>
      </c>
      <c r="K63" s="78"/>
      <c r="L63" s="65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</row>
    <row r="64" spans="1:38" s="42" customFormat="1" ht="63">
      <c r="A64" s="91">
        <v>18040700</v>
      </c>
      <c r="B64" s="90" t="s">
        <v>96</v>
      </c>
      <c r="C64" s="62">
        <v>0</v>
      </c>
      <c r="D64" s="62">
        <v>0</v>
      </c>
      <c r="E64" s="62">
        <v>0</v>
      </c>
      <c r="F64" s="62">
        <v>0</v>
      </c>
      <c r="G64" s="62">
        <v>0</v>
      </c>
      <c r="H64" s="62">
        <f t="shared" si="1"/>
        <v>0</v>
      </c>
      <c r="I64" s="63">
        <v>0</v>
      </c>
      <c r="J64" s="62">
        <f t="shared" si="6"/>
        <v>0</v>
      </c>
      <c r="K64" s="78"/>
      <c r="L64" s="65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</row>
    <row r="65" spans="1:38" s="42" customFormat="1" ht="66" customHeight="1">
      <c r="A65" s="91">
        <v>18040800</v>
      </c>
      <c r="B65" s="90" t="s">
        <v>97</v>
      </c>
      <c r="C65" s="62">
        <v>0</v>
      </c>
      <c r="D65" s="62">
        <v>0</v>
      </c>
      <c r="E65" s="62">
        <v>0</v>
      </c>
      <c r="F65" s="62">
        <v>0</v>
      </c>
      <c r="G65" s="62">
        <v>0</v>
      </c>
      <c r="H65" s="62">
        <f t="shared" si="1"/>
        <v>0</v>
      </c>
      <c r="I65" s="63">
        <v>0</v>
      </c>
      <c r="J65" s="62">
        <f t="shared" si="6"/>
        <v>0</v>
      </c>
      <c r="K65" s="78"/>
      <c r="L65" s="65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</row>
    <row r="66" spans="1:38" s="42" customFormat="1" ht="63">
      <c r="A66" s="91">
        <v>18041400</v>
      </c>
      <c r="B66" s="90" t="s">
        <v>98</v>
      </c>
      <c r="C66" s="62">
        <v>0</v>
      </c>
      <c r="D66" s="62">
        <v>0</v>
      </c>
      <c r="E66" s="62">
        <v>0</v>
      </c>
      <c r="F66" s="62">
        <v>-6.71093</v>
      </c>
      <c r="G66" s="62">
        <v>0</v>
      </c>
      <c r="H66" s="62">
        <f t="shared" si="1"/>
        <v>-6.71093</v>
      </c>
      <c r="I66" s="63">
        <v>0</v>
      </c>
      <c r="J66" s="62">
        <f t="shared" si="6"/>
        <v>-6.71093</v>
      </c>
      <c r="K66" s="78"/>
      <c r="L66" s="65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</row>
    <row r="67" spans="1:38" s="88" customFormat="1" ht="20.25">
      <c r="A67" s="70" t="s">
        <v>99</v>
      </c>
      <c r="B67" s="86" t="s">
        <v>100</v>
      </c>
      <c r="C67" s="57">
        <v>327896.2</v>
      </c>
      <c r="D67" s="79">
        <f>D70+D71</f>
        <v>363474</v>
      </c>
      <c r="E67" s="79">
        <f>E70+E71</f>
        <v>326377.8</v>
      </c>
      <c r="F67" s="79">
        <f>F70+F71+F68+F69</f>
        <v>331455.07735</v>
      </c>
      <c r="G67" s="57">
        <f t="shared" si="0"/>
        <v>101.55564421048244</v>
      </c>
      <c r="H67" s="57">
        <f t="shared" si="1"/>
        <v>5077.277349999989</v>
      </c>
      <c r="I67" s="58">
        <f t="shared" si="2"/>
        <v>91.19086299157573</v>
      </c>
      <c r="J67" s="57">
        <f t="shared" si="6"/>
        <v>-32018.922650000022</v>
      </c>
      <c r="K67" s="73"/>
      <c r="L67" s="64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</row>
    <row r="68" spans="1:38" s="88" customFormat="1" ht="32.25">
      <c r="A68" s="60" t="s">
        <v>101</v>
      </c>
      <c r="B68" s="90" t="s">
        <v>102</v>
      </c>
      <c r="C68" s="62">
        <v>0</v>
      </c>
      <c r="D68" s="62">
        <v>0</v>
      </c>
      <c r="E68" s="92">
        <v>0</v>
      </c>
      <c r="F68" s="92">
        <v>0.87133</v>
      </c>
      <c r="G68" s="62">
        <v>0</v>
      </c>
      <c r="H68" s="62">
        <f t="shared" si="1"/>
        <v>0.87133</v>
      </c>
      <c r="I68" s="63">
        <v>0</v>
      </c>
      <c r="J68" s="62">
        <f t="shared" si="6"/>
        <v>0.87133</v>
      </c>
      <c r="K68" s="73"/>
      <c r="L68" s="64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</row>
    <row r="69" spans="1:38" s="88" customFormat="1" ht="32.25">
      <c r="A69" s="60" t="s">
        <v>103</v>
      </c>
      <c r="B69" s="90" t="s">
        <v>104</v>
      </c>
      <c r="C69" s="62">
        <v>0</v>
      </c>
      <c r="D69" s="62">
        <v>0</v>
      </c>
      <c r="E69" s="92">
        <v>0</v>
      </c>
      <c r="F69" s="92">
        <v>0.03855</v>
      </c>
      <c r="G69" s="62">
        <v>0</v>
      </c>
      <c r="H69" s="62">
        <f t="shared" si="1"/>
        <v>0.03855</v>
      </c>
      <c r="I69" s="63">
        <v>0</v>
      </c>
      <c r="J69" s="62">
        <f t="shared" si="6"/>
        <v>0.03855</v>
      </c>
      <c r="K69" s="73"/>
      <c r="L69" s="64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</row>
    <row r="70" spans="1:38" s="42" customFormat="1" ht="21">
      <c r="A70" s="60" t="s">
        <v>105</v>
      </c>
      <c r="B70" s="90" t="s">
        <v>106</v>
      </c>
      <c r="C70" s="57">
        <v>107000</v>
      </c>
      <c r="D70" s="57">
        <v>105603</v>
      </c>
      <c r="E70" s="62">
        <v>94803</v>
      </c>
      <c r="F70" s="62">
        <v>84519.6088</v>
      </c>
      <c r="G70" s="62">
        <f t="shared" si="0"/>
        <v>89.15288419142854</v>
      </c>
      <c r="H70" s="62">
        <f t="shared" si="1"/>
        <v>-10283.391199999998</v>
      </c>
      <c r="I70" s="63">
        <f t="shared" si="2"/>
        <v>80.0352346050775</v>
      </c>
      <c r="J70" s="62">
        <f t="shared" si="6"/>
        <v>-21083.3912</v>
      </c>
      <c r="K70" s="78"/>
      <c r="L70" s="65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</row>
    <row r="71" spans="1:38" s="42" customFormat="1" ht="21">
      <c r="A71" s="60" t="s">
        <v>107</v>
      </c>
      <c r="B71" s="90" t="s">
        <v>108</v>
      </c>
      <c r="C71" s="57">
        <v>220896.2</v>
      </c>
      <c r="D71" s="57">
        <v>257871</v>
      </c>
      <c r="E71" s="62">
        <v>231574.8</v>
      </c>
      <c r="F71" s="62">
        <v>246934.55867</v>
      </c>
      <c r="G71" s="62">
        <f t="shared" si="0"/>
        <v>106.6327418484222</v>
      </c>
      <c r="H71" s="62">
        <f t="shared" si="1"/>
        <v>15359.75867000001</v>
      </c>
      <c r="I71" s="63">
        <f t="shared" si="2"/>
        <v>95.75894872630113</v>
      </c>
      <c r="J71" s="62">
        <f t="shared" si="6"/>
        <v>-10936.441330000001</v>
      </c>
      <c r="K71" s="78"/>
      <c r="L71" s="65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</row>
    <row r="72" spans="1:38" s="59" customFormat="1" ht="20.25">
      <c r="A72" s="48">
        <v>20000000</v>
      </c>
      <c r="B72" s="49" t="s">
        <v>109</v>
      </c>
      <c r="C72" s="51">
        <v>35937.7</v>
      </c>
      <c r="D72" s="51">
        <f>D73+D82+D102</f>
        <v>39067</v>
      </c>
      <c r="E72" s="51">
        <f>E73+E82+E102</f>
        <v>35378.7</v>
      </c>
      <c r="F72" s="51">
        <f>F73+F82+F102</f>
        <v>32521.9039</v>
      </c>
      <c r="G72" s="51">
        <f t="shared" si="0"/>
        <v>91.9250958910305</v>
      </c>
      <c r="H72" s="51">
        <f t="shared" si="1"/>
        <v>-2856.796099999996</v>
      </c>
      <c r="I72" s="52">
        <f t="shared" si="2"/>
        <v>83.24648398904446</v>
      </c>
      <c r="J72" s="51">
        <f t="shared" si="6"/>
        <v>-6545.096099999999</v>
      </c>
      <c r="K72" s="82"/>
      <c r="L72" s="54" t="e">
        <f>#REF!-K72</f>
        <v>#REF!</v>
      </c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</row>
    <row r="73" spans="1:38" s="59" customFormat="1" ht="38.25" customHeight="1">
      <c r="A73" s="55">
        <v>21000000</v>
      </c>
      <c r="B73" s="93" t="s">
        <v>110</v>
      </c>
      <c r="C73" s="57">
        <v>472.3</v>
      </c>
      <c r="D73" s="94">
        <f>D74+D77</f>
        <v>1779.5</v>
      </c>
      <c r="E73" s="94">
        <f>E74+E77</f>
        <v>1738.1</v>
      </c>
      <c r="F73" s="94">
        <f>F74+F77</f>
        <v>1643.74687</v>
      </c>
      <c r="G73" s="57">
        <f t="shared" si="0"/>
        <v>94.57147862608596</v>
      </c>
      <c r="H73" s="57">
        <f t="shared" si="1"/>
        <v>-94.35312999999996</v>
      </c>
      <c r="I73" s="58">
        <f t="shared" si="2"/>
        <v>92.37127676313571</v>
      </c>
      <c r="J73" s="57">
        <f t="shared" si="6"/>
        <v>-135.75313000000006</v>
      </c>
      <c r="K73" s="82"/>
      <c r="L73" s="54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</row>
    <row r="74" spans="1:38" s="59" customFormat="1" ht="93">
      <c r="A74" s="55" t="s">
        <v>111</v>
      </c>
      <c r="B74" s="93" t="s">
        <v>112</v>
      </c>
      <c r="C74" s="57">
        <v>0</v>
      </c>
      <c r="D74" s="94">
        <v>1005.2</v>
      </c>
      <c r="E74" s="94">
        <f>E75+E76</f>
        <v>1005.2</v>
      </c>
      <c r="F74" s="94">
        <f>F75+F76</f>
        <v>1005.2012400000001</v>
      </c>
      <c r="G74" s="57">
        <f t="shared" si="0"/>
        <v>100.00012335853563</v>
      </c>
      <c r="H74" s="57">
        <f t="shared" si="1"/>
        <v>0.0012400000000525324</v>
      </c>
      <c r="I74" s="58">
        <f t="shared" si="2"/>
        <v>100.00012335853563</v>
      </c>
      <c r="J74" s="57">
        <f t="shared" si="6"/>
        <v>0.0012400000000525324</v>
      </c>
      <c r="K74" s="82"/>
      <c r="L74" s="54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</row>
    <row r="75" spans="1:38" s="59" customFormat="1" ht="62.25">
      <c r="A75" s="60" t="s">
        <v>113</v>
      </c>
      <c r="B75" s="95" t="s">
        <v>114</v>
      </c>
      <c r="C75" s="62">
        <v>0</v>
      </c>
      <c r="D75" s="57">
        <v>1005.2</v>
      </c>
      <c r="E75" s="89">
        <v>1005.2</v>
      </c>
      <c r="F75" s="89">
        <v>982.00124</v>
      </c>
      <c r="G75" s="57">
        <f t="shared" si="0"/>
        <v>97.69212495025866</v>
      </c>
      <c r="H75" s="62">
        <f t="shared" si="1"/>
        <v>-23.198759999999993</v>
      </c>
      <c r="I75" s="63">
        <f t="shared" si="2"/>
        <v>97.69212495025866</v>
      </c>
      <c r="J75" s="62">
        <f t="shared" si="6"/>
        <v>-23.198759999999993</v>
      </c>
      <c r="K75" s="82"/>
      <c r="L75" s="54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</row>
    <row r="76" spans="1:38" s="59" customFormat="1" ht="62.25">
      <c r="A76" s="60" t="s">
        <v>115</v>
      </c>
      <c r="B76" s="95" t="s">
        <v>116</v>
      </c>
      <c r="C76" s="62">
        <v>0</v>
      </c>
      <c r="D76" s="62">
        <v>0</v>
      </c>
      <c r="E76" s="89">
        <v>0</v>
      </c>
      <c r="F76" s="89">
        <v>23.2</v>
      </c>
      <c r="G76" s="62">
        <v>0</v>
      </c>
      <c r="H76" s="62">
        <f t="shared" si="1"/>
        <v>23.2</v>
      </c>
      <c r="I76" s="63">
        <v>0</v>
      </c>
      <c r="J76" s="62">
        <f t="shared" si="6"/>
        <v>23.2</v>
      </c>
      <c r="K76" s="82"/>
      <c r="L76" s="54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</row>
    <row r="77" spans="1:38" s="66" customFormat="1" ht="20.25">
      <c r="A77" s="70">
        <v>21080000</v>
      </c>
      <c r="B77" s="96" t="s">
        <v>117</v>
      </c>
      <c r="C77" s="57">
        <v>472.3</v>
      </c>
      <c r="D77" s="97">
        <f>D79+D80+D81+D78</f>
        <v>774.3</v>
      </c>
      <c r="E77" s="97">
        <f>E79+E80+E81+E78</f>
        <v>732.9</v>
      </c>
      <c r="F77" s="97">
        <f>F79+F80+F81+F78</f>
        <v>638.54563</v>
      </c>
      <c r="G77" s="57">
        <f t="shared" si="0"/>
        <v>87.12588756992768</v>
      </c>
      <c r="H77" s="57">
        <f t="shared" si="1"/>
        <v>-94.35437000000002</v>
      </c>
      <c r="I77" s="58">
        <f aca="true" t="shared" si="8" ref="I77:I110">F77/D77*100</f>
        <v>82.46747126436782</v>
      </c>
      <c r="J77" s="57">
        <f t="shared" si="6"/>
        <v>-135.75437</v>
      </c>
      <c r="K77" s="98" t="e">
        <f>#REF!+K79+K80</f>
        <v>#REF!</v>
      </c>
      <c r="L77" s="98" t="e">
        <f>#REF!+L79+L80</f>
        <v>#REF!</v>
      </c>
      <c r="M77" s="98" t="e">
        <f>#REF!+M79+M80</f>
        <v>#REF!</v>
      </c>
      <c r="N77" s="98" t="e">
        <f>#REF!+N79+N80</f>
        <v>#REF!</v>
      </c>
      <c r="O77" s="98" t="e">
        <f>#REF!+O79+O80</f>
        <v>#REF!</v>
      </c>
      <c r="P77" s="98" t="e">
        <f>#REF!+P79+P80</f>
        <v>#REF!</v>
      </c>
      <c r="Q77" s="98" t="e">
        <f>#REF!+Q79+Q80</f>
        <v>#REF!</v>
      </c>
      <c r="R77" s="98" t="e">
        <f>#REF!+R79+R80</f>
        <v>#REF!</v>
      </c>
      <c r="S77" s="98" t="e">
        <f>#REF!+S79+S80</f>
        <v>#REF!</v>
      </c>
      <c r="T77" s="98" t="e">
        <f>#REF!+T79+T80</f>
        <v>#REF!</v>
      </c>
      <c r="U77" s="98" t="e">
        <f>#REF!+U79+U80</f>
        <v>#REF!</v>
      </c>
      <c r="V77" s="98" t="e">
        <f>#REF!+V79+V80</f>
        <v>#REF!</v>
      </c>
      <c r="W77" s="98" t="e">
        <f>#REF!+W79+W80</f>
        <v>#REF!</v>
      </c>
      <c r="X77" s="98" t="e">
        <f>#REF!+X79+X80</f>
        <v>#REF!</v>
      </c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</row>
    <row r="78" spans="1:38" s="66" customFormat="1" ht="21">
      <c r="A78" s="60" t="s">
        <v>118</v>
      </c>
      <c r="B78" s="95" t="s">
        <v>117</v>
      </c>
      <c r="C78" s="62">
        <v>0</v>
      </c>
      <c r="D78" s="62">
        <v>0</v>
      </c>
      <c r="E78" s="99">
        <v>0</v>
      </c>
      <c r="F78" s="89">
        <v>18.41933</v>
      </c>
      <c r="G78" s="62">
        <v>0</v>
      </c>
      <c r="H78" s="62">
        <f t="shared" si="1"/>
        <v>18.41933</v>
      </c>
      <c r="I78" s="63">
        <v>0</v>
      </c>
      <c r="J78" s="62">
        <f t="shared" si="6"/>
        <v>18.41933</v>
      </c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</row>
    <row r="79" spans="1:38" s="59" customFormat="1" ht="114.75" customHeight="1">
      <c r="A79" s="60" t="s">
        <v>119</v>
      </c>
      <c r="B79" s="95" t="s">
        <v>120</v>
      </c>
      <c r="C79" s="57">
        <v>6.9</v>
      </c>
      <c r="D79" s="57">
        <v>6.9</v>
      </c>
      <c r="E79" s="62">
        <v>3.9</v>
      </c>
      <c r="F79" s="62">
        <v>4.72398</v>
      </c>
      <c r="G79" s="62">
        <v>0</v>
      </c>
      <c r="H79" s="62">
        <f t="shared" si="1"/>
        <v>0.8239800000000002</v>
      </c>
      <c r="I79" s="63">
        <f t="shared" si="8"/>
        <v>68.46347826086956</v>
      </c>
      <c r="J79" s="62">
        <f t="shared" si="6"/>
        <v>-2.1760200000000003</v>
      </c>
      <c r="K79" s="82"/>
      <c r="L79" s="65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</row>
    <row r="80" spans="1:38" s="59" customFormat="1" ht="30.75">
      <c r="A80" s="60" t="s">
        <v>121</v>
      </c>
      <c r="B80" s="95" t="s">
        <v>122</v>
      </c>
      <c r="C80" s="57">
        <v>465.4</v>
      </c>
      <c r="D80" s="57">
        <v>465.4</v>
      </c>
      <c r="E80" s="62">
        <v>427</v>
      </c>
      <c r="F80" s="62">
        <v>394.40562</v>
      </c>
      <c r="G80" s="62">
        <f aca="true" t="shared" si="9" ref="G80:G110">F80/E80*100</f>
        <v>92.36665573770492</v>
      </c>
      <c r="H80" s="62">
        <f aca="true" t="shared" si="10" ref="H80:H110">F80-E80</f>
        <v>-32.59438</v>
      </c>
      <c r="I80" s="63">
        <f t="shared" si="8"/>
        <v>84.74551353674259</v>
      </c>
      <c r="J80" s="62">
        <f t="shared" si="6"/>
        <v>-70.99437999999998</v>
      </c>
      <c r="K80" s="101"/>
      <c r="L80" s="102"/>
      <c r="M80" s="101"/>
      <c r="N80" s="101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</row>
    <row r="81" spans="1:38" s="59" customFormat="1" ht="78">
      <c r="A81" s="60" t="s">
        <v>123</v>
      </c>
      <c r="B81" s="95" t="s">
        <v>124</v>
      </c>
      <c r="C81" s="57">
        <v>0</v>
      </c>
      <c r="D81" s="57">
        <v>302</v>
      </c>
      <c r="E81" s="62">
        <v>302</v>
      </c>
      <c r="F81" s="62">
        <v>220.9967</v>
      </c>
      <c r="G81" s="62">
        <v>0</v>
      </c>
      <c r="H81" s="62">
        <f t="shared" si="10"/>
        <v>-81.0033</v>
      </c>
      <c r="I81" s="63">
        <f t="shared" si="8"/>
        <v>73.17771523178807</v>
      </c>
      <c r="J81" s="62">
        <f t="shared" si="6"/>
        <v>-81.0033</v>
      </c>
      <c r="K81" s="101"/>
      <c r="L81" s="102"/>
      <c r="M81" s="101"/>
      <c r="N81" s="101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</row>
    <row r="82" spans="1:38" s="59" customFormat="1" ht="45" customHeight="1">
      <c r="A82" s="55">
        <v>22000000</v>
      </c>
      <c r="B82" s="93" t="s">
        <v>125</v>
      </c>
      <c r="C82" s="57">
        <v>35188.8</v>
      </c>
      <c r="D82" s="94">
        <f>D83+D95+D97</f>
        <v>36532.2</v>
      </c>
      <c r="E82" s="94">
        <f>E83+E95+E97</f>
        <v>32918.9</v>
      </c>
      <c r="F82" s="94">
        <f>F83+F95+F97</f>
        <v>30097.360050000003</v>
      </c>
      <c r="G82" s="57">
        <f t="shared" si="9"/>
        <v>91.428814601946</v>
      </c>
      <c r="H82" s="57">
        <f t="shared" si="10"/>
        <v>-2821.5399499999985</v>
      </c>
      <c r="I82" s="58">
        <f t="shared" si="8"/>
        <v>82.38584057352145</v>
      </c>
      <c r="J82" s="57">
        <f t="shared" si="6"/>
        <v>-6434.839949999994</v>
      </c>
      <c r="K82" s="101"/>
      <c r="L82" s="103"/>
      <c r="M82" s="101"/>
      <c r="N82" s="101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</row>
    <row r="83" spans="1:38" s="66" customFormat="1" ht="30" customHeight="1">
      <c r="A83" s="70" t="s">
        <v>126</v>
      </c>
      <c r="B83" s="104" t="s">
        <v>127</v>
      </c>
      <c r="C83" s="57">
        <v>30803.7</v>
      </c>
      <c r="D83" s="97">
        <f>D85+D88+D89+D90+D91+D92+D93+D94</f>
        <v>33393.2</v>
      </c>
      <c r="E83" s="97">
        <f>E85+E88+E89+E90+E91+E92+E93+E94</f>
        <v>29862.8</v>
      </c>
      <c r="F83" s="97">
        <f>F85+F88+F89+F90+F91+F92+F93+F94+F86+F87+F84</f>
        <v>27804.76952</v>
      </c>
      <c r="G83" s="57">
        <f t="shared" si="9"/>
        <v>93.1083807278621</v>
      </c>
      <c r="H83" s="57">
        <f t="shared" si="10"/>
        <v>-2058.0304799999976</v>
      </c>
      <c r="I83" s="58">
        <f t="shared" si="8"/>
        <v>83.26476504198462</v>
      </c>
      <c r="J83" s="57">
        <f t="shared" si="6"/>
        <v>-5588.430479999995</v>
      </c>
      <c r="K83" s="73"/>
      <c r="L83" s="64" t="e">
        <f>#REF!-K83</f>
        <v>#REF!</v>
      </c>
      <c r="M83" s="73">
        <v>3963800</v>
      </c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</row>
    <row r="84" spans="1:38" s="66" customFormat="1" ht="30" customHeight="1">
      <c r="A84" s="60" t="s">
        <v>128</v>
      </c>
      <c r="B84" s="95" t="s">
        <v>129</v>
      </c>
      <c r="C84" s="57">
        <v>0</v>
      </c>
      <c r="D84" s="57">
        <v>0</v>
      </c>
      <c r="E84" s="99">
        <v>0</v>
      </c>
      <c r="F84" s="105">
        <v>2.0208</v>
      </c>
      <c r="G84" s="62">
        <v>0</v>
      </c>
      <c r="H84" s="62">
        <f t="shared" si="10"/>
        <v>2.0208</v>
      </c>
      <c r="I84" s="63">
        <v>0</v>
      </c>
      <c r="J84" s="62">
        <f t="shared" si="6"/>
        <v>2.0208</v>
      </c>
      <c r="K84" s="73"/>
      <c r="L84" s="64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</row>
    <row r="85" spans="1:38" s="42" customFormat="1" ht="46.5" customHeight="1">
      <c r="A85" s="60" t="s">
        <v>130</v>
      </c>
      <c r="B85" s="95" t="s">
        <v>131</v>
      </c>
      <c r="C85" s="57">
        <v>773.4</v>
      </c>
      <c r="D85" s="57">
        <v>773.4</v>
      </c>
      <c r="E85" s="62">
        <v>698.4</v>
      </c>
      <c r="F85" s="62">
        <v>935.067</v>
      </c>
      <c r="G85" s="62">
        <f t="shared" si="9"/>
        <v>133.88702749140896</v>
      </c>
      <c r="H85" s="62">
        <f t="shared" si="10"/>
        <v>236.66700000000003</v>
      </c>
      <c r="I85" s="63">
        <f t="shared" si="8"/>
        <v>120.90341349883631</v>
      </c>
      <c r="J85" s="62">
        <f t="shared" si="6"/>
        <v>161.66700000000003</v>
      </c>
      <c r="K85" s="78">
        <v>248112</v>
      </c>
      <c r="L85" s="65" t="e">
        <f>#REF!-K85</f>
        <v>#REF!</v>
      </c>
      <c r="M85" s="78" t="e">
        <f>'[1]#ССЫЛКА'!P46*'[1]#ССЫЛКА'!$R$44/100</f>
        <v>#REF!</v>
      </c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</row>
    <row r="86" spans="1:38" s="42" customFormat="1" ht="46.5">
      <c r="A86" s="60" t="s">
        <v>132</v>
      </c>
      <c r="B86" s="95" t="s">
        <v>133</v>
      </c>
      <c r="C86" s="57">
        <v>0</v>
      </c>
      <c r="D86" s="57">
        <v>0</v>
      </c>
      <c r="E86" s="62">
        <v>0</v>
      </c>
      <c r="F86" s="62">
        <v>4.68</v>
      </c>
      <c r="G86" s="62">
        <v>0</v>
      </c>
      <c r="H86" s="62">
        <f t="shared" si="10"/>
        <v>4.68</v>
      </c>
      <c r="I86" s="63">
        <v>0</v>
      </c>
      <c r="J86" s="62">
        <f t="shared" si="6"/>
        <v>4.68</v>
      </c>
      <c r="K86" s="78"/>
      <c r="L86" s="65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</row>
    <row r="87" spans="1:38" s="42" customFormat="1" ht="46.5">
      <c r="A87" s="60" t="s">
        <v>134</v>
      </c>
      <c r="B87" s="95" t="s">
        <v>135</v>
      </c>
      <c r="C87" s="57">
        <v>0</v>
      </c>
      <c r="D87" s="57">
        <v>0</v>
      </c>
      <c r="E87" s="62">
        <v>0</v>
      </c>
      <c r="F87" s="62">
        <v>6.26008</v>
      </c>
      <c r="G87" s="62">
        <v>0</v>
      </c>
      <c r="H87" s="62">
        <f t="shared" si="10"/>
        <v>6.26008</v>
      </c>
      <c r="I87" s="63">
        <v>0</v>
      </c>
      <c r="J87" s="62">
        <f t="shared" si="6"/>
        <v>6.26008</v>
      </c>
      <c r="K87" s="78"/>
      <c r="L87" s="65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</row>
    <row r="88" spans="1:38" s="42" customFormat="1" ht="66.75" customHeight="1">
      <c r="A88" s="60" t="s">
        <v>136</v>
      </c>
      <c r="B88" s="61" t="s">
        <v>137</v>
      </c>
      <c r="C88" s="57">
        <v>14.1</v>
      </c>
      <c r="D88" s="57">
        <v>14.1</v>
      </c>
      <c r="E88" s="62">
        <v>12.4</v>
      </c>
      <c r="F88" s="62">
        <v>123.51</v>
      </c>
      <c r="G88" s="62">
        <v>0</v>
      </c>
      <c r="H88" s="62">
        <f t="shared" si="10"/>
        <v>111.11</v>
      </c>
      <c r="I88" s="63">
        <f t="shared" si="8"/>
        <v>875.9574468085108</v>
      </c>
      <c r="J88" s="62">
        <f t="shared" si="6"/>
        <v>109.41000000000001</v>
      </c>
      <c r="K88" s="78">
        <v>190382</v>
      </c>
      <c r="L88" s="65" t="e">
        <f>#REF!-K88</f>
        <v>#REF!</v>
      </c>
      <c r="M88" s="78" t="e">
        <f>#REF!*#REF!/100</f>
        <v>#REF!</v>
      </c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</row>
    <row r="89" spans="1:38" s="42" customFormat="1" ht="46.5">
      <c r="A89" s="60" t="s">
        <v>138</v>
      </c>
      <c r="B89" s="61" t="s">
        <v>139</v>
      </c>
      <c r="C89" s="57">
        <v>3386.9</v>
      </c>
      <c r="D89" s="57">
        <v>3386.9</v>
      </c>
      <c r="E89" s="62">
        <v>2800</v>
      </c>
      <c r="F89" s="62">
        <v>3009.34</v>
      </c>
      <c r="G89" s="62">
        <v>0</v>
      </c>
      <c r="H89" s="62">
        <f t="shared" si="10"/>
        <v>209.34000000000015</v>
      </c>
      <c r="I89" s="63">
        <f t="shared" si="8"/>
        <v>88.85234285039417</v>
      </c>
      <c r="J89" s="62">
        <f t="shared" si="6"/>
        <v>-377.55999999999995</v>
      </c>
      <c r="K89" s="78">
        <v>2011792</v>
      </c>
      <c r="L89" s="65" t="e">
        <f>#REF!-K89</f>
        <v>#REF!</v>
      </c>
      <c r="M89" s="78" t="e">
        <f>#REF!*#REF!/100</f>
        <v>#REF!</v>
      </c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</row>
    <row r="90" spans="1:38" s="42" customFormat="1" ht="54" customHeight="1">
      <c r="A90" s="60" t="s">
        <v>140</v>
      </c>
      <c r="B90" s="61" t="s">
        <v>141</v>
      </c>
      <c r="C90" s="57">
        <v>11082.4</v>
      </c>
      <c r="D90" s="57">
        <v>11082.4</v>
      </c>
      <c r="E90" s="62">
        <v>9785</v>
      </c>
      <c r="F90" s="62">
        <v>8916.835</v>
      </c>
      <c r="G90" s="62">
        <f t="shared" si="9"/>
        <v>91.1275932549821</v>
      </c>
      <c r="H90" s="62">
        <f t="shared" si="10"/>
        <v>-868.1650000000009</v>
      </c>
      <c r="I90" s="63">
        <f t="shared" si="8"/>
        <v>80.4594221468274</v>
      </c>
      <c r="J90" s="62">
        <f t="shared" si="6"/>
        <v>-2165.5650000000005</v>
      </c>
      <c r="K90" s="78">
        <v>7694400</v>
      </c>
      <c r="L90" s="65" t="e">
        <f>#REF!-K90</f>
        <v>#REF!</v>
      </c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</row>
    <row r="91" spans="1:38" s="42" customFormat="1" ht="48">
      <c r="A91" s="60" t="s">
        <v>142</v>
      </c>
      <c r="B91" s="90" t="s">
        <v>143</v>
      </c>
      <c r="C91" s="57">
        <v>1385.2</v>
      </c>
      <c r="D91" s="57">
        <v>1385.2</v>
      </c>
      <c r="E91" s="62">
        <v>1195</v>
      </c>
      <c r="F91" s="62">
        <v>1279.95639</v>
      </c>
      <c r="G91" s="62">
        <f t="shared" si="9"/>
        <v>107.10932133891214</v>
      </c>
      <c r="H91" s="62">
        <f t="shared" si="10"/>
        <v>84.95639000000006</v>
      </c>
      <c r="I91" s="63">
        <f t="shared" si="8"/>
        <v>92.40228053710655</v>
      </c>
      <c r="J91" s="62">
        <f t="shared" si="6"/>
        <v>-105.24360999999999</v>
      </c>
      <c r="K91" s="78"/>
      <c r="L91" s="65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</row>
    <row r="92" spans="1:38" s="42" customFormat="1" ht="32.25">
      <c r="A92" s="60" t="s">
        <v>144</v>
      </c>
      <c r="B92" s="90" t="s">
        <v>127</v>
      </c>
      <c r="C92" s="57">
        <v>12929.5</v>
      </c>
      <c r="D92" s="57">
        <v>15519</v>
      </c>
      <c r="E92" s="62">
        <v>14206.5</v>
      </c>
      <c r="F92" s="62">
        <f>4343.25746+8822.55296</f>
        <v>13165.810420000002</v>
      </c>
      <c r="G92" s="62">
        <f t="shared" si="9"/>
        <v>92.67455333826067</v>
      </c>
      <c r="H92" s="62">
        <f t="shared" si="10"/>
        <v>-1040.6895799999984</v>
      </c>
      <c r="I92" s="63">
        <f t="shared" si="8"/>
        <v>84.83671898962562</v>
      </c>
      <c r="J92" s="62">
        <f t="shared" si="6"/>
        <v>-2353.1895799999984</v>
      </c>
      <c r="K92" s="78"/>
      <c r="L92" s="65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</row>
    <row r="93" spans="1:38" s="42" customFormat="1" ht="51" customHeight="1">
      <c r="A93" s="60" t="s">
        <v>145</v>
      </c>
      <c r="B93" s="90" t="s">
        <v>146</v>
      </c>
      <c r="C93" s="57">
        <v>1086.1</v>
      </c>
      <c r="D93" s="57">
        <v>1086.1</v>
      </c>
      <c r="E93" s="62">
        <v>1028</v>
      </c>
      <c r="F93" s="62">
        <v>322.01383</v>
      </c>
      <c r="G93" s="62">
        <f t="shared" si="9"/>
        <v>31.32430252918288</v>
      </c>
      <c r="H93" s="62">
        <f t="shared" si="10"/>
        <v>-705.98617</v>
      </c>
      <c r="I93" s="63">
        <f t="shared" si="8"/>
        <v>29.648635484761993</v>
      </c>
      <c r="J93" s="62">
        <f t="shared" si="6"/>
        <v>-764.0861699999999</v>
      </c>
      <c r="K93" s="78"/>
      <c r="L93" s="65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</row>
    <row r="94" spans="1:38" s="42" customFormat="1" ht="65.25" customHeight="1">
      <c r="A94" s="60" t="s">
        <v>147</v>
      </c>
      <c r="B94" s="90" t="s">
        <v>148</v>
      </c>
      <c r="C94" s="57">
        <v>146.1</v>
      </c>
      <c r="D94" s="57">
        <v>146.1</v>
      </c>
      <c r="E94" s="62">
        <v>137.5</v>
      </c>
      <c r="F94" s="62">
        <v>39.276</v>
      </c>
      <c r="G94" s="62">
        <f t="shared" si="9"/>
        <v>28.564363636363638</v>
      </c>
      <c r="H94" s="62">
        <f t="shared" si="10"/>
        <v>-98.22399999999999</v>
      </c>
      <c r="I94" s="63">
        <f t="shared" si="8"/>
        <v>26.882956878850106</v>
      </c>
      <c r="J94" s="62">
        <f t="shared" si="6"/>
        <v>-106.82399999999998</v>
      </c>
      <c r="K94" s="78"/>
      <c r="L94" s="65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</row>
    <row r="95" spans="1:38" s="66" customFormat="1" ht="64.5" customHeight="1">
      <c r="A95" s="70">
        <v>22080000</v>
      </c>
      <c r="B95" s="106" t="s">
        <v>149</v>
      </c>
      <c r="C95" s="57">
        <v>1879.2</v>
      </c>
      <c r="D95" s="75">
        <f>D96</f>
        <v>1393.7</v>
      </c>
      <c r="E95" s="75">
        <f>E96</f>
        <v>1393.7</v>
      </c>
      <c r="F95" s="75">
        <f>F96</f>
        <v>956.40179</v>
      </c>
      <c r="G95" s="57">
        <f t="shared" si="9"/>
        <v>68.62321805266556</v>
      </c>
      <c r="H95" s="57">
        <f t="shared" si="10"/>
        <v>-437.29821000000004</v>
      </c>
      <c r="I95" s="58">
        <f t="shared" si="8"/>
        <v>68.62321805266556</v>
      </c>
      <c r="J95" s="57">
        <f t="shared" si="6"/>
        <v>-437.29821000000004</v>
      </c>
      <c r="K95" s="73"/>
      <c r="L95" s="64" t="e">
        <f>#REF!-K95</f>
        <v>#REF!</v>
      </c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</row>
    <row r="96" spans="1:38" s="42" customFormat="1" ht="62.25">
      <c r="A96" s="60">
        <v>22080400</v>
      </c>
      <c r="B96" s="107" t="s">
        <v>150</v>
      </c>
      <c r="C96" s="57">
        <v>1879.2</v>
      </c>
      <c r="D96" s="57">
        <v>1393.7</v>
      </c>
      <c r="E96" s="62">
        <v>1393.7</v>
      </c>
      <c r="F96" s="62">
        <f>390.11587+566.28592</f>
        <v>956.40179</v>
      </c>
      <c r="G96" s="62">
        <f t="shared" si="9"/>
        <v>68.62321805266556</v>
      </c>
      <c r="H96" s="62">
        <f t="shared" si="10"/>
        <v>-437.29821000000004</v>
      </c>
      <c r="I96" s="63">
        <f t="shared" si="8"/>
        <v>68.62321805266556</v>
      </c>
      <c r="J96" s="62">
        <f t="shared" si="6"/>
        <v>-437.29821000000004</v>
      </c>
      <c r="K96" s="78">
        <v>13543200</v>
      </c>
      <c r="L96" s="65" t="e">
        <f>#REF!-K96</f>
        <v>#REF!</v>
      </c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</row>
    <row r="97" spans="1:38" s="88" customFormat="1" ht="20.25">
      <c r="A97" s="70">
        <v>22090000</v>
      </c>
      <c r="B97" s="71" t="s">
        <v>151</v>
      </c>
      <c r="C97" s="57">
        <v>2505.9</v>
      </c>
      <c r="D97" s="75">
        <f>D98+D101+D99+D100</f>
        <v>1745.3</v>
      </c>
      <c r="E97" s="75">
        <f>E98+E101+E99+E100</f>
        <v>1662.4</v>
      </c>
      <c r="F97" s="75">
        <f>F98+F101+F99+F100</f>
        <v>1336.18874</v>
      </c>
      <c r="G97" s="57">
        <f t="shared" si="9"/>
        <v>80.37708974975938</v>
      </c>
      <c r="H97" s="57">
        <f t="shared" si="10"/>
        <v>-326.21126000000004</v>
      </c>
      <c r="I97" s="58">
        <f t="shared" si="8"/>
        <v>76.55925858018679</v>
      </c>
      <c r="J97" s="57">
        <f aca="true" t="shared" si="11" ref="J97:J110">F97-D97</f>
        <v>-409.1112599999999</v>
      </c>
      <c r="K97" s="73"/>
      <c r="L97" s="64" t="e">
        <f>#REF!-K97</f>
        <v>#REF!</v>
      </c>
      <c r="M97" s="73">
        <v>3845500</v>
      </c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</row>
    <row r="98" spans="1:38" s="42" customFormat="1" ht="78">
      <c r="A98" s="60">
        <v>22090100</v>
      </c>
      <c r="B98" s="61" t="s">
        <v>152</v>
      </c>
      <c r="C98" s="57">
        <v>420</v>
      </c>
      <c r="D98" s="57">
        <v>420</v>
      </c>
      <c r="E98" s="62">
        <v>404.9</v>
      </c>
      <c r="F98" s="62">
        <v>1279.90154</v>
      </c>
      <c r="G98" s="62">
        <f t="shared" si="9"/>
        <v>316.1031217584589</v>
      </c>
      <c r="H98" s="62">
        <f t="shared" si="10"/>
        <v>875.0015400000001</v>
      </c>
      <c r="I98" s="63">
        <f t="shared" si="8"/>
        <v>304.7384619047619</v>
      </c>
      <c r="J98" s="62">
        <f t="shared" si="11"/>
        <v>859.9015400000001</v>
      </c>
      <c r="K98" s="78">
        <v>3749362</v>
      </c>
      <c r="L98" s="65" t="e">
        <f>#REF!-K98</f>
        <v>#REF!</v>
      </c>
      <c r="M98" s="78" t="e">
        <f>#REF!*#REF!/100-1</f>
        <v>#REF!</v>
      </c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</row>
    <row r="99" spans="1:38" s="42" customFormat="1" ht="30.75">
      <c r="A99" s="60" t="s">
        <v>153</v>
      </c>
      <c r="B99" s="61" t="s">
        <v>154</v>
      </c>
      <c r="C99" s="57">
        <v>325</v>
      </c>
      <c r="D99" s="57">
        <v>325</v>
      </c>
      <c r="E99" s="62">
        <v>313.5</v>
      </c>
      <c r="F99" s="62">
        <v>-23.6862</v>
      </c>
      <c r="G99" s="62">
        <f t="shared" si="9"/>
        <v>-7.5554066985645925</v>
      </c>
      <c r="H99" s="62">
        <f t="shared" si="10"/>
        <v>-337.1862</v>
      </c>
      <c r="I99" s="63">
        <f t="shared" si="8"/>
        <v>-7.2880615384615375</v>
      </c>
      <c r="J99" s="62">
        <f t="shared" si="11"/>
        <v>-348.6862</v>
      </c>
      <c r="K99" s="78"/>
      <c r="L99" s="65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</row>
    <row r="100" spans="1:38" s="42" customFormat="1" ht="46.5">
      <c r="A100" s="60" t="s">
        <v>155</v>
      </c>
      <c r="B100" s="61" t="s">
        <v>156</v>
      </c>
      <c r="C100" s="57">
        <v>0</v>
      </c>
      <c r="D100" s="57">
        <v>0</v>
      </c>
      <c r="E100" s="62">
        <v>0</v>
      </c>
      <c r="F100" s="62">
        <v>0</v>
      </c>
      <c r="G100" s="62">
        <v>0</v>
      </c>
      <c r="H100" s="62">
        <f t="shared" si="10"/>
        <v>0</v>
      </c>
      <c r="I100" s="63">
        <v>0</v>
      </c>
      <c r="J100" s="62">
        <f t="shared" si="11"/>
        <v>0</v>
      </c>
      <c r="K100" s="78"/>
      <c r="L100" s="65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</row>
    <row r="101" spans="1:38" s="42" customFormat="1" ht="62.25">
      <c r="A101" s="108" t="s">
        <v>157</v>
      </c>
      <c r="B101" s="95" t="s">
        <v>158</v>
      </c>
      <c r="C101" s="57">
        <v>1760.9</v>
      </c>
      <c r="D101" s="57">
        <v>1000.3</v>
      </c>
      <c r="E101" s="62">
        <v>944</v>
      </c>
      <c r="F101" s="62">
        <v>79.9734</v>
      </c>
      <c r="G101" s="62">
        <f t="shared" si="9"/>
        <v>8.471758474576271</v>
      </c>
      <c r="H101" s="62">
        <f t="shared" si="10"/>
        <v>-864.0266</v>
      </c>
      <c r="I101" s="63">
        <f t="shared" si="8"/>
        <v>7.994941517544736</v>
      </c>
      <c r="J101" s="62">
        <f t="shared" si="11"/>
        <v>-920.3266</v>
      </c>
      <c r="K101" s="78">
        <v>96138</v>
      </c>
      <c r="L101" s="65" t="e">
        <f>#REF!-K101</f>
        <v>#REF!</v>
      </c>
      <c r="M101" s="78" t="e">
        <f>#REF!*#REF!/100</f>
        <v>#REF!</v>
      </c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</row>
    <row r="102" spans="1:38" s="23" customFormat="1" ht="30" customHeight="1">
      <c r="A102" s="55">
        <v>24000000</v>
      </c>
      <c r="B102" s="56" t="s">
        <v>159</v>
      </c>
      <c r="C102" s="57">
        <v>276.6</v>
      </c>
      <c r="D102" s="67">
        <f aca="true" t="shared" si="12" ref="D102:X102">D103+D104</f>
        <v>755.3</v>
      </c>
      <c r="E102" s="67">
        <f t="shared" si="12"/>
        <v>721.7</v>
      </c>
      <c r="F102" s="67">
        <f t="shared" si="12"/>
        <v>780.7969800000001</v>
      </c>
      <c r="G102" s="57">
        <f t="shared" si="9"/>
        <v>108.18857974227518</v>
      </c>
      <c r="H102" s="57">
        <f t="shared" si="10"/>
        <v>59.09698000000003</v>
      </c>
      <c r="I102" s="58">
        <f t="shared" si="8"/>
        <v>103.37574208923608</v>
      </c>
      <c r="J102" s="57">
        <f t="shared" si="11"/>
        <v>25.49698000000012</v>
      </c>
      <c r="K102" s="68">
        <f t="shared" si="12"/>
        <v>3000</v>
      </c>
      <c r="L102" s="68" t="e">
        <f t="shared" si="12"/>
        <v>#REF!</v>
      </c>
      <c r="M102" s="68">
        <f t="shared" si="12"/>
        <v>0</v>
      </c>
      <c r="N102" s="68">
        <f t="shared" si="12"/>
        <v>0</v>
      </c>
      <c r="O102" s="68">
        <f t="shared" si="12"/>
        <v>0</v>
      </c>
      <c r="P102" s="68">
        <f t="shared" si="12"/>
        <v>0</v>
      </c>
      <c r="Q102" s="68">
        <f t="shared" si="12"/>
        <v>0</v>
      </c>
      <c r="R102" s="68">
        <f t="shared" si="12"/>
        <v>0</v>
      </c>
      <c r="S102" s="68">
        <f t="shared" si="12"/>
        <v>0</v>
      </c>
      <c r="T102" s="68">
        <f t="shared" si="12"/>
        <v>0</v>
      </c>
      <c r="U102" s="68">
        <f t="shared" si="12"/>
        <v>0</v>
      </c>
      <c r="V102" s="68">
        <f t="shared" si="12"/>
        <v>0</v>
      </c>
      <c r="W102" s="68">
        <f t="shared" si="12"/>
        <v>0</v>
      </c>
      <c r="X102" s="68">
        <f t="shared" si="12"/>
        <v>0</v>
      </c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</row>
    <row r="103" spans="1:38" s="66" customFormat="1" ht="75" customHeight="1">
      <c r="A103" s="70">
        <v>24030000</v>
      </c>
      <c r="B103" s="71" t="s">
        <v>160</v>
      </c>
      <c r="C103" s="57">
        <v>12</v>
      </c>
      <c r="D103" s="57">
        <v>12</v>
      </c>
      <c r="E103" s="92">
        <v>8</v>
      </c>
      <c r="F103" s="92">
        <v>0.23017</v>
      </c>
      <c r="G103" s="57">
        <v>0</v>
      </c>
      <c r="H103" s="57">
        <f t="shared" si="10"/>
        <v>-7.76983</v>
      </c>
      <c r="I103" s="58">
        <f t="shared" si="8"/>
        <v>1.9180833333333334</v>
      </c>
      <c r="J103" s="57">
        <f t="shared" si="11"/>
        <v>-11.76983</v>
      </c>
      <c r="K103" s="73">
        <v>3000</v>
      </c>
      <c r="L103" s="64" t="e">
        <f>#REF!-K103</f>
        <v>#REF!</v>
      </c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</row>
    <row r="104" spans="1:38" s="66" customFormat="1" ht="20.25">
      <c r="A104" s="70">
        <v>24060000</v>
      </c>
      <c r="B104" s="71" t="s">
        <v>117</v>
      </c>
      <c r="C104" s="57">
        <v>264.6</v>
      </c>
      <c r="D104" s="75">
        <f>D105</f>
        <v>743.3</v>
      </c>
      <c r="E104" s="75">
        <f>E105</f>
        <v>713.7</v>
      </c>
      <c r="F104" s="75">
        <f>F105</f>
        <v>780.56681</v>
      </c>
      <c r="G104" s="57">
        <f t="shared" si="9"/>
        <v>109.3690360095278</v>
      </c>
      <c r="H104" s="57">
        <f t="shared" si="10"/>
        <v>66.86680999999999</v>
      </c>
      <c r="I104" s="58">
        <f t="shared" si="8"/>
        <v>105.0136970267725</v>
      </c>
      <c r="J104" s="57">
        <f t="shared" si="11"/>
        <v>37.26681000000008</v>
      </c>
      <c r="K104" s="73"/>
      <c r="L104" s="64" t="e">
        <f>#REF!-K104</f>
        <v>#REF!</v>
      </c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</row>
    <row r="105" spans="1:38" s="42" customFormat="1" ht="21">
      <c r="A105" s="60" t="s">
        <v>161</v>
      </c>
      <c r="B105" s="61" t="s">
        <v>117</v>
      </c>
      <c r="C105" s="57">
        <v>264.6</v>
      </c>
      <c r="D105" s="57">
        <v>743.3</v>
      </c>
      <c r="E105" s="62">
        <v>713.7</v>
      </c>
      <c r="F105" s="62">
        <v>780.56681</v>
      </c>
      <c r="G105" s="62">
        <f t="shared" si="9"/>
        <v>109.3690360095278</v>
      </c>
      <c r="H105" s="62">
        <f t="shared" si="10"/>
        <v>66.86680999999999</v>
      </c>
      <c r="I105" s="63">
        <f t="shared" si="8"/>
        <v>105.0136970267725</v>
      </c>
      <c r="J105" s="62">
        <f t="shared" si="11"/>
        <v>37.26681000000008</v>
      </c>
      <c r="K105" s="78">
        <v>16935800</v>
      </c>
      <c r="L105" s="65" t="e">
        <f>#REF!-K105</f>
        <v>#REF!</v>
      </c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</row>
    <row r="106" spans="1:38" s="23" customFormat="1" ht="20.25">
      <c r="A106" s="48" t="s">
        <v>162</v>
      </c>
      <c r="B106" s="49" t="s">
        <v>163</v>
      </c>
      <c r="C106" s="51">
        <v>187.7</v>
      </c>
      <c r="D106" s="51">
        <f>D107</f>
        <v>187.7</v>
      </c>
      <c r="E106" s="51">
        <f>E107</f>
        <v>110</v>
      </c>
      <c r="F106" s="51">
        <f>F107+F109</f>
        <v>23.93069</v>
      </c>
      <c r="G106" s="51">
        <f t="shared" si="9"/>
        <v>21.755172727272726</v>
      </c>
      <c r="H106" s="51">
        <f t="shared" si="10"/>
        <v>-86.06931</v>
      </c>
      <c r="I106" s="52">
        <f t="shared" si="8"/>
        <v>12.74943526904635</v>
      </c>
      <c r="J106" s="51">
        <f t="shared" si="11"/>
        <v>-163.76931</v>
      </c>
      <c r="K106" s="82"/>
      <c r="L106" s="54" t="e">
        <f>#REF!-K106</f>
        <v>#REF!</v>
      </c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</row>
    <row r="107" spans="1:38" s="23" customFormat="1" ht="30.75">
      <c r="A107" s="55" t="s">
        <v>164</v>
      </c>
      <c r="B107" s="56" t="s">
        <v>165</v>
      </c>
      <c r="C107" s="57">
        <f>C108</f>
        <v>187.7</v>
      </c>
      <c r="D107" s="57">
        <f>D108</f>
        <v>187.7</v>
      </c>
      <c r="E107" s="57">
        <f>E108</f>
        <v>110</v>
      </c>
      <c r="F107" s="57">
        <f>F108</f>
        <v>16.51993</v>
      </c>
      <c r="G107" s="57">
        <f t="shared" si="9"/>
        <v>15.01811818181818</v>
      </c>
      <c r="H107" s="57">
        <f t="shared" si="10"/>
        <v>-93.48007</v>
      </c>
      <c r="I107" s="58">
        <f t="shared" si="8"/>
        <v>8.801241342567927</v>
      </c>
      <c r="J107" s="57">
        <f t="shared" si="11"/>
        <v>-171.18007</v>
      </c>
      <c r="K107" s="82"/>
      <c r="L107" s="54" t="e">
        <f>#REF!-K107</f>
        <v>#REF!</v>
      </c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</row>
    <row r="108" spans="1:38" s="42" customFormat="1" ht="109.5" customHeight="1">
      <c r="A108" s="60" t="s">
        <v>166</v>
      </c>
      <c r="B108" s="61" t="s">
        <v>167</v>
      </c>
      <c r="C108" s="57">
        <v>187.7</v>
      </c>
      <c r="D108" s="57">
        <v>187.7</v>
      </c>
      <c r="E108" s="62">
        <v>110</v>
      </c>
      <c r="F108" s="62">
        <v>16.51993</v>
      </c>
      <c r="G108" s="62">
        <f t="shared" si="9"/>
        <v>15.01811818181818</v>
      </c>
      <c r="H108" s="62">
        <f t="shared" si="10"/>
        <v>-93.48007</v>
      </c>
      <c r="I108" s="63">
        <f t="shared" si="8"/>
        <v>8.801241342567927</v>
      </c>
      <c r="J108" s="62">
        <f t="shared" si="11"/>
        <v>-171.18007</v>
      </c>
      <c r="K108" s="78"/>
      <c r="L108" s="65" t="e">
        <f>#REF!-K108</f>
        <v>#REF!</v>
      </c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</row>
    <row r="109" spans="1:38" s="42" customFormat="1" ht="51" customHeight="1">
      <c r="A109" s="110" t="s">
        <v>168</v>
      </c>
      <c r="B109" s="84" t="s">
        <v>169</v>
      </c>
      <c r="C109" s="57">
        <v>0</v>
      </c>
      <c r="D109" s="57">
        <v>0</v>
      </c>
      <c r="E109" s="57">
        <v>0</v>
      </c>
      <c r="F109" s="57">
        <v>7.41076</v>
      </c>
      <c r="G109" s="57">
        <v>0</v>
      </c>
      <c r="H109" s="57">
        <f>F109-E109</f>
        <v>7.41076</v>
      </c>
      <c r="I109" s="58">
        <v>0</v>
      </c>
      <c r="J109" s="57">
        <f t="shared" si="11"/>
        <v>7.41076</v>
      </c>
      <c r="K109" s="78"/>
      <c r="L109" s="65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</row>
    <row r="110" spans="1:38" s="23" customFormat="1" ht="31.5" customHeight="1">
      <c r="A110" s="111">
        <v>900101</v>
      </c>
      <c r="B110" s="112" t="s">
        <v>170</v>
      </c>
      <c r="C110" s="113">
        <v>3152384.4</v>
      </c>
      <c r="D110" s="113">
        <f>D10+D72+D106</f>
        <v>3231295.6</v>
      </c>
      <c r="E110" s="113">
        <f>E10+E72+E106</f>
        <v>2902101.2</v>
      </c>
      <c r="F110" s="113">
        <f>F10+F72+F106</f>
        <v>2518804.802639999</v>
      </c>
      <c r="G110" s="113">
        <f t="shared" si="9"/>
        <v>86.79245240103958</v>
      </c>
      <c r="H110" s="113">
        <f t="shared" si="10"/>
        <v>-383296.3973600012</v>
      </c>
      <c r="I110" s="114">
        <f t="shared" si="8"/>
        <v>77.95030583521975</v>
      </c>
      <c r="J110" s="113">
        <f t="shared" si="11"/>
        <v>-712490.7973600011</v>
      </c>
      <c r="K110" s="82"/>
      <c r="L110" s="54" t="e">
        <f>#REF!-K110</f>
        <v>#REF!</v>
      </c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</row>
    <row r="111" spans="1:38" ht="15">
      <c r="A111" s="115"/>
      <c r="B111" s="116"/>
      <c r="C111" s="116"/>
      <c r="D111" s="116"/>
      <c r="E111" s="117"/>
      <c r="F111" s="118"/>
      <c r="G111" s="118"/>
      <c r="H111" s="118"/>
      <c r="I111" s="118"/>
      <c r="J111" s="11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</row>
    <row r="112" spans="1:38" ht="15">
      <c r="A112" s="115"/>
      <c r="B112" s="116"/>
      <c r="C112" s="116"/>
      <c r="D112" s="116"/>
      <c r="E112" s="117"/>
      <c r="F112" s="119"/>
      <c r="G112" s="119"/>
      <c r="H112" s="119"/>
      <c r="I112" s="119"/>
      <c r="J112" s="119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</row>
    <row r="113" spans="1:38" ht="15">
      <c r="A113" s="115"/>
      <c r="B113" s="116"/>
      <c r="C113" s="116"/>
      <c r="D113" s="116"/>
      <c r="E113" s="117"/>
      <c r="F113" s="119"/>
      <c r="G113" s="119"/>
      <c r="H113" s="119"/>
      <c r="I113" s="119"/>
      <c r="J113" s="119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</row>
    <row r="114" spans="2:38" ht="15">
      <c r="B114" s="7"/>
      <c r="C114" s="7"/>
      <c r="D114" s="7"/>
      <c r="E114" s="7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</row>
    <row r="115" spans="1:38" ht="15">
      <c r="A115" s="115"/>
      <c r="B115" s="116"/>
      <c r="C115" s="116"/>
      <c r="D115" s="116"/>
      <c r="E115" s="118"/>
      <c r="F115" s="118"/>
      <c r="G115" s="118"/>
      <c r="H115" s="118"/>
      <c r="I115" s="118"/>
      <c r="J115" s="118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</row>
    <row r="116" spans="1:38" ht="15">
      <c r="A116" s="115"/>
      <c r="B116" s="116"/>
      <c r="C116" s="116"/>
      <c r="D116" s="116"/>
      <c r="E116" s="117"/>
      <c r="F116" s="119"/>
      <c r="G116" s="119"/>
      <c r="H116" s="119"/>
      <c r="I116" s="119"/>
      <c r="J116" s="119"/>
      <c r="K116" s="119">
        <f aca="true" t="shared" si="13" ref="K116:R116">K114+K115</f>
        <v>0</v>
      </c>
      <c r="L116" s="119">
        <f t="shared" si="13"/>
        <v>0</v>
      </c>
      <c r="M116" s="119">
        <f t="shared" si="13"/>
        <v>0</v>
      </c>
      <c r="N116" s="119">
        <f t="shared" si="13"/>
        <v>0</v>
      </c>
      <c r="O116" s="119">
        <f t="shared" si="13"/>
        <v>0</v>
      </c>
      <c r="P116" s="119">
        <f t="shared" si="13"/>
        <v>0</v>
      </c>
      <c r="Q116" s="119">
        <f t="shared" si="13"/>
        <v>0</v>
      </c>
      <c r="R116" s="119">
        <f t="shared" si="13"/>
        <v>0</v>
      </c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</row>
    <row r="117" spans="1:38" ht="15">
      <c r="A117" s="115"/>
      <c r="B117" s="116"/>
      <c r="C117" s="116"/>
      <c r="D117" s="116"/>
      <c r="E117" s="117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78"/>
      <c r="AG117" s="78"/>
      <c r="AH117" s="78"/>
      <c r="AI117" s="78"/>
      <c r="AJ117" s="78"/>
      <c r="AK117" s="78"/>
      <c r="AL117" s="78"/>
    </row>
    <row r="118" spans="1:38" ht="15">
      <c r="A118" s="115"/>
      <c r="B118" s="116"/>
      <c r="C118" s="116"/>
      <c r="D118" s="116"/>
      <c r="E118" s="117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</row>
    <row r="119" spans="1:38" ht="15">
      <c r="A119" s="115"/>
      <c r="B119" s="116"/>
      <c r="C119" s="116"/>
      <c r="D119" s="116"/>
      <c r="E119" s="117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</row>
    <row r="120" spans="1:38" ht="15">
      <c r="A120" s="115"/>
      <c r="B120" s="116"/>
      <c r="C120" s="116"/>
      <c r="D120" s="116"/>
      <c r="E120" s="117"/>
      <c r="F120" s="119"/>
      <c r="G120" s="119"/>
      <c r="H120" s="119"/>
      <c r="I120" s="119"/>
      <c r="J120" s="119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</row>
    <row r="121" spans="1:38" ht="15">
      <c r="A121" s="115"/>
      <c r="B121" s="116"/>
      <c r="C121" s="116"/>
      <c r="D121" s="116"/>
      <c r="E121" s="117"/>
      <c r="F121" s="119"/>
      <c r="G121" s="119"/>
      <c r="H121" s="119"/>
      <c r="I121" s="119"/>
      <c r="J121" s="119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</row>
    <row r="122" spans="1:38" ht="15">
      <c r="A122" s="115"/>
      <c r="B122" s="116"/>
      <c r="C122" s="116"/>
      <c r="D122" s="116"/>
      <c r="E122" s="117"/>
      <c r="F122" s="119"/>
      <c r="G122" s="119"/>
      <c r="H122" s="119"/>
      <c r="I122" s="119"/>
      <c r="J122" s="119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</row>
    <row r="123" spans="1:38" ht="15">
      <c r="A123" s="115"/>
      <c r="B123" s="116"/>
      <c r="C123" s="116"/>
      <c r="D123" s="116"/>
      <c r="E123" s="117"/>
      <c r="F123" s="119"/>
      <c r="G123" s="119"/>
      <c r="H123" s="119"/>
      <c r="I123" s="119"/>
      <c r="J123" s="119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</row>
    <row r="124" spans="1:38" ht="15">
      <c r="A124" s="115"/>
      <c r="B124" s="116"/>
      <c r="C124" s="116"/>
      <c r="D124" s="116"/>
      <c r="E124" s="117"/>
      <c r="F124" s="119"/>
      <c r="G124" s="119"/>
      <c r="H124" s="119"/>
      <c r="I124" s="119"/>
      <c r="J124" s="119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</row>
    <row r="125" spans="1:38" ht="15">
      <c r="A125" s="115"/>
      <c r="B125" s="116"/>
      <c r="C125" s="116"/>
      <c r="D125" s="116"/>
      <c r="E125" s="117"/>
      <c r="F125" s="119"/>
      <c r="G125" s="119"/>
      <c r="H125" s="119"/>
      <c r="I125" s="119"/>
      <c r="J125" s="119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</row>
    <row r="126" spans="1:38" ht="15">
      <c r="A126" s="115"/>
      <c r="B126" s="116"/>
      <c r="C126" s="116"/>
      <c r="D126" s="116"/>
      <c r="E126" s="117"/>
      <c r="F126" s="119"/>
      <c r="G126" s="119"/>
      <c r="H126" s="119"/>
      <c r="I126" s="119"/>
      <c r="J126" s="119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</row>
    <row r="127" spans="1:38" ht="15">
      <c r="A127" s="115"/>
      <c r="B127" s="116"/>
      <c r="C127" s="116"/>
      <c r="D127" s="116"/>
      <c r="E127" s="117"/>
      <c r="F127" s="119"/>
      <c r="G127" s="119"/>
      <c r="H127" s="119"/>
      <c r="I127" s="119"/>
      <c r="J127" s="119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</row>
    <row r="128" spans="1:38" ht="15">
      <c r="A128" s="115"/>
      <c r="B128" s="116"/>
      <c r="C128" s="116"/>
      <c r="D128" s="116"/>
      <c r="E128" s="117"/>
      <c r="F128" s="119"/>
      <c r="G128" s="119"/>
      <c r="H128" s="119"/>
      <c r="I128" s="119"/>
      <c r="J128" s="119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</row>
    <row r="129" spans="1:38" ht="15">
      <c r="A129" s="115"/>
      <c r="B129" s="116"/>
      <c r="C129" s="116"/>
      <c r="D129" s="116"/>
      <c r="E129" s="117"/>
      <c r="F129" s="119"/>
      <c r="G129" s="119"/>
      <c r="H129" s="119"/>
      <c r="I129" s="119"/>
      <c r="J129" s="119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</row>
    <row r="130" spans="1:38" ht="15">
      <c r="A130" s="115"/>
      <c r="B130" s="116"/>
      <c r="C130" s="116"/>
      <c r="D130" s="116"/>
      <c r="E130" s="117"/>
      <c r="F130" s="119"/>
      <c r="G130" s="119"/>
      <c r="H130" s="119"/>
      <c r="I130" s="119"/>
      <c r="J130" s="119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</row>
    <row r="131" spans="1:38" ht="15">
      <c r="A131" s="115"/>
      <c r="B131" s="116"/>
      <c r="C131" s="116"/>
      <c r="D131" s="116"/>
      <c r="E131" s="117"/>
      <c r="F131" s="119"/>
      <c r="G131" s="119"/>
      <c r="H131" s="119"/>
      <c r="I131" s="119"/>
      <c r="J131" s="119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</row>
    <row r="132" spans="1:38" ht="15">
      <c r="A132" s="115"/>
      <c r="B132" s="116"/>
      <c r="C132" s="116"/>
      <c r="D132" s="116"/>
      <c r="E132" s="117"/>
      <c r="F132" s="119"/>
      <c r="G132" s="119"/>
      <c r="H132" s="119"/>
      <c r="I132" s="119"/>
      <c r="J132" s="119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</row>
    <row r="133" spans="1:38" ht="15">
      <c r="A133" s="115"/>
      <c r="B133" s="116"/>
      <c r="C133" s="116"/>
      <c r="D133" s="116"/>
      <c r="E133" s="117"/>
      <c r="F133" s="119"/>
      <c r="G133" s="119"/>
      <c r="H133" s="119"/>
      <c r="I133" s="119"/>
      <c r="J133" s="119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</row>
    <row r="134" spans="1:38" ht="15">
      <c r="A134" s="115"/>
      <c r="B134" s="116"/>
      <c r="C134" s="116"/>
      <c r="D134" s="116"/>
      <c r="E134" s="117"/>
      <c r="F134" s="119"/>
      <c r="G134" s="119"/>
      <c r="H134" s="119"/>
      <c r="I134" s="119"/>
      <c r="J134" s="119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</row>
    <row r="135" spans="1:38" ht="15">
      <c r="A135" s="115"/>
      <c r="B135" s="116"/>
      <c r="C135" s="116"/>
      <c r="D135" s="116"/>
      <c r="E135" s="117"/>
      <c r="F135" s="119"/>
      <c r="G135" s="119"/>
      <c r="H135" s="119"/>
      <c r="I135" s="119"/>
      <c r="J135" s="119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</row>
    <row r="136" spans="1:38" ht="15">
      <c r="A136" s="115"/>
      <c r="B136" s="116"/>
      <c r="C136" s="116"/>
      <c r="D136" s="116"/>
      <c r="E136" s="117"/>
      <c r="F136" s="119"/>
      <c r="G136" s="119"/>
      <c r="H136" s="119"/>
      <c r="I136" s="119"/>
      <c r="J136" s="119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</row>
    <row r="137" spans="1:38" ht="15">
      <c r="A137" s="115"/>
      <c r="B137" s="116"/>
      <c r="C137" s="116"/>
      <c r="D137" s="116"/>
      <c r="E137" s="117"/>
      <c r="F137" s="119"/>
      <c r="G137" s="119"/>
      <c r="H137" s="119"/>
      <c r="I137" s="119"/>
      <c r="J137" s="119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</row>
    <row r="138" spans="1:38" ht="15">
      <c r="A138" s="115"/>
      <c r="B138" s="116"/>
      <c r="C138" s="116"/>
      <c r="D138" s="116"/>
      <c r="E138" s="117"/>
      <c r="F138" s="119"/>
      <c r="G138" s="119"/>
      <c r="H138" s="119"/>
      <c r="I138" s="119"/>
      <c r="J138" s="119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</row>
    <row r="139" spans="1:38" ht="15">
      <c r="A139" s="115"/>
      <c r="B139" s="116"/>
      <c r="C139" s="116"/>
      <c r="D139" s="116"/>
      <c r="E139" s="117"/>
      <c r="F139" s="119"/>
      <c r="G139" s="119"/>
      <c r="H139" s="119"/>
      <c r="I139" s="119"/>
      <c r="J139" s="119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</row>
    <row r="140" spans="1:38" ht="15">
      <c r="A140" s="115"/>
      <c r="B140" s="116"/>
      <c r="C140" s="116"/>
      <c r="D140" s="116"/>
      <c r="E140" s="117"/>
      <c r="F140" s="119"/>
      <c r="G140" s="119"/>
      <c r="H140" s="119"/>
      <c r="I140" s="119"/>
      <c r="J140" s="119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</row>
    <row r="141" spans="1:38" ht="15">
      <c r="A141" s="115"/>
      <c r="B141" s="116"/>
      <c r="C141" s="116"/>
      <c r="D141" s="116"/>
      <c r="E141" s="117"/>
      <c r="F141" s="119"/>
      <c r="G141" s="119"/>
      <c r="H141" s="119"/>
      <c r="I141" s="119"/>
      <c r="J141" s="119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</row>
    <row r="142" spans="1:38" ht="15">
      <c r="A142" s="115"/>
      <c r="B142" s="116"/>
      <c r="C142" s="116"/>
      <c r="D142" s="116"/>
      <c r="E142" s="117"/>
      <c r="F142" s="119"/>
      <c r="G142" s="119"/>
      <c r="H142" s="119"/>
      <c r="I142" s="119"/>
      <c r="J142" s="119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</row>
    <row r="143" spans="1:38" ht="15">
      <c r="A143" s="115"/>
      <c r="B143" s="116"/>
      <c r="C143" s="116"/>
      <c r="D143" s="116"/>
      <c r="E143" s="117"/>
      <c r="F143" s="119"/>
      <c r="G143" s="119"/>
      <c r="H143" s="119"/>
      <c r="I143" s="119"/>
      <c r="J143" s="119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</row>
    <row r="144" spans="1:38" ht="15">
      <c r="A144" s="115"/>
      <c r="B144" s="116"/>
      <c r="C144" s="116"/>
      <c r="D144" s="116"/>
      <c r="E144" s="117"/>
      <c r="F144" s="119"/>
      <c r="G144" s="119"/>
      <c r="H144" s="119"/>
      <c r="I144" s="119"/>
      <c r="J144" s="119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</row>
    <row r="145" spans="1:38" ht="15">
      <c r="A145" s="115"/>
      <c r="B145" s="116"/>
      <c r="C145" s="116"/>
      <c r="D145" s="116"/>
      <c r="E145" s="117"/>
      <c r="F145" s="119"/>
      <c r="G145" s="119"/>
      <c r="H145" s="119"/>
      <c r="I145" s="119"/>
      <c r="J145" s="119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</row>
    <row r="146" spans="1:38" ht="15">
      <c r="A146" s="115"/>
      <c r="B146" s="116"/>
      <c r="C146" s="116"/>
      <c r="D146" s="116"/>
      <c r="E146" s="117"/>
      <c r="F146" s="119"/>
      <c r="G146" s="119"/>
      <c r="H146" s="119"/>
      <c r="I146" s="119"/>
      <c r="J146" s="119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</row>
    <row r="147" spans="1:38" ht="15">
      <c r="A147" s="115"/>
      <c r="B147" s="116"/>
      <c r="C147" s="116"/>
      <c r="D147" s="116"/>
      <c r="E147" s="117"/>
      <c r="F147" s="119"/>
      <c r="G147" s="119"/>
      <c r="H147" s="119"/>
      <c r="I147" s="119"/>
      <c r="J147" s="119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</row>
    <row r="148" spans="1:38" ht="15">
      <c r="A148" s="115"/>
      <c r="B148" s="116"/>
      <c r="C148" s="116"/>
      <c r="D148" s="116"/>
      <c r="E148" s="117"/>
      <c r="F148" s="119"/>
      <c r="G148" s="119"/>
      <c r="H148" s="119"/>
      <c r="I148" s="119"/>
      <c r="J148" s="119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</row>
    <row r="149" spans="1:38" ht="15">
      <c r="A149" s="115"/>
      <c r="B149" s="116"/>
      <c r="C149" s="116"/>
      <c r="D149" s="116"/>
      <c r="E149" s="117"/>
      <c r="F149" s="119"/>
      <c r="G149" s="119"/>
      <c r="H149" s="119"/>
      <c r="I149" s="119"/>
      <c r="J149" s="119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</row>
    <row r="150" spans="1:38" ht="15">
      <c r="A150" s="115"/>
      <c r="B150" s="116"/>
      <c r="C150" s="116"/>
      <c r="D150" s="116"/>
      <c r="E150" s="117"/>
      <c r="F150" s="119"/>
      <c r="G150" s="119"/>
      <c r="H150" s="119"/>
      <c r="I150" s="119"/>
      <c r="J150" s="119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</row>
    <row r="151" spans="1:38" ht="15">
      <c r="A151" s="115"/>
      <c r="B151" s="116"/>
      <c r="C151" s="116"/>
      <c r="D151" s="116"/>
      <c r="E151" s="117"/>
      <c r="F151" s="119"/>
      <c r="G151" s="119"/>
      <c r="H151" s="119"/>
      <c r="I151" s="119"/>
      <c r="J151" s="119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</row>
    <row r="152" spans="1:38" ht="15">
      <c r="A152" s="115"/>
      <c r="B152" s="116"/>
      <c r="C152" s="116"/>
      <c r="D152" s="116"/>
      <c r="E152" s="117"/>
      <c r="F152" s="119"/>
      <c r="G152" s="119"/>
      <c r="H152" s="119"/>
      <c r="I152" s="119"/>
      <c r="J152" s="119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</row>
    <row r="153" spans="1:38" ht="15">
      <c r="A153" s="115"/>
      <c r="B153" s="116"/>
      <c r="C153" s="116"/>
      <c r="D153" s="116"/>
      <c r="E153" s="117"/>
      <c r="F153" s="119"/>
      <c r="G153" s="119"/>
      <c r="H153" s="119"/>
      <c r="I153" s="119"/>
      <c r="J153" s="119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</row>
    <row r="154" spans="1:38" ht="15">
      <c r="A154" s="115"/>
      <c r="B154" s="116"/>
      <c r="C154" s="116"/>
      <c r="D154" s="116"/>
      <c r="E154" s="117"/>
      <c r="F154" s="119"/>
      <c r="G154" s="119"/>
      <c r="H154" s="119"/>
      <c r="I154" s="119"/>
      <c r="J154" s="119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</row>
    <row r="155" spans="1:38" ht="15">
      <c r="A155" s="115"/>
      <c r="B155" s="116"/>
      <c r="C155" s="116"/>
      <c r="D155" s="116"/>
      <c r="E155" s="117"/>
      <c r="F155" s="119"/>
      <c r="G155" s="119"/>
      <c r="H155" s="119"/>
      <c r="I155" s="119"/>
      <c r="J155" s="119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</row>
    <row r="156" spans="1:38" ht="15">
      <c r="A156" s="115"/>
      <c r="B156" s="116"/>
      <c r="C156" s="116"/>
      <c r="D156" s="116"/>
      <c r="E156" s="117"/>
      <c r="F156" s="119"/>
      <c r="G156" s="119"/>
      <c r="H156" s="119"/>
      <c r="I156" s="119"/>
      <c r="J156" s="119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</row>
    <row r="157" spans="1:38" ht="15">
      <c r="A157" s="115"/>
      <c r="B157" s="116"/>
      <c r="C157" s="116"/>
      <c r="D157" s="116"/>
      <c r="E157" s="117"/>
      <c r="F157" s="119"/>
      <c r="G157" s="119"/>
      <c r="H157" s="119"/>
      <c r="I157" s="119"/>
      <c r="J157" s="119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</row>
    <row r="158" spans="1:38" ht="15">
      <c r="A158" s="115"/>
      <c r="B158" s="116"/>
      <c r="C158" s="116"/>
      <c r="D158" s="116"/>
      <c r="E158" s="117"/>
      <c r="F158" s="119"/>
      <c r="G158" s="119"/>
      <c r="H158" s="119"/>
      <c r="I158" s="119"/>
      <c r="J158" s="119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</row>
    <row r="159" spans="1:38" ht="15">
      <c r="A159" s="115"/>
      <c r="B159" s="116"/>
      <c r="C159" s="116"/>
      <c r="D159" s="116"/>
      <c r="E159" s="117"/>
      <c r="F159" s="119"/>
      <c r="G159" s="119"/>
      <c r="H159" s="119"/>
      <c r="I159" s="119"/>
      <c r="J159" s="119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</row>
    <row r="160" spans="1:38" ht="15">
      <c r="A160" s="115"/>
      <c r="B160" s="116"/>
      <c r="C160" s="116"/>
      <c r="D160" s="116"/>
      <c r="E160" s="117"/>
      <c r="F160" s="119"/>
      <c r="G160" s="119"/>
      <c r="H160" s="119"/>
      <c r="I160" s="119"/>
      <c r="J160" s="119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</row>
    <row r="161" spans="1:38" ht="15">
      <c r="A161" s="115"/>
      <c r="B161" s="116"/>
      <c r="C161" s="116"/>
      <c r="D161" s="116"/>
      <c r="E161" s="117"/>
      <c r="F161" s="119"/>
      <c r="G161" s="119"/>
      <c r="H161" s="119"/>
      <c r="I161" s="119"/>
      <c r="J161" s="119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</row>
    <row r="162" spans="1:38" ht="15">
      <c r="A162" s="115"/>
      <c r="B162" s="116"/>
      <c r="C162" s="116"/>
      <c r="D162" s="116"/>
      <c r="E162" s="117"/>
      <c r="F162" s="119"/>
      <c r="G162" s="119"/>
      <c r="H162" s="119"/>
      <c r="I162" s="119"/>
      <c r="J162" s="119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</row>
    <row r="163" spans="1:38" ht="15">
      <c r="A163" s="115"/>
      <c r="B163" s="116"/>
      <c r="C163" s="116"/>
      <c r="D163" s="116"/>
      <c r="E163" s="117"/>
      <c r="F163" s="119"/>
      <c r="G163" s="119"/>
      <c r="H163" s="119"/>
      <c r="I163" s="119"/>
      <c r="J163" s="119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</row>
    <row r="164" spans="1:38" ht="15">
      <c r="A164" s="115"/>
      <c r="B164" s="116"/>
      <c r="C164" s="116"/>
      <c r="D164" s="116"/>
      <c r="E164" s="117"/>
      <c r="F164" s="119"/>
      <c r="G164" s="119"/>
      <c r="H164" s="119"/>
      <c r="I164" s="119"/>
      <c r="J164" s="119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</row>
    <row r="165" spans="1:38" ht="15">
      <c r="A165" s="115"/>
      <c r="B165" s="116"/>
      <c r="C165" s="116"/>
      <c r="D165" s="116"/>
      <c r="E165" s="117"/>
      <c r="F165" s="119"/>
      <c r="G165" s="119"/>
      <c r="H165" s="119"/>
      <c r="I165" s="119"/>
      <c r="J165" s="119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</row>
    <row r="166" spans="1:38" ht="15">
      <c r="A166" s="115"/>
      <c r="B166" s="116"/>
      <c r="C166" s="116"/>
      <c r="D166" s="116"/>
      <c r="E166" s="117"/>
      <c r="F166" s="119"/>
      <c r="G166" s="119"/>
      <c r="H166" s="119"/>
      <c r="I166" s="119"/>
      <c r="J166" s="119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</row>
    <row r="167" spans="1:38" ht="15">
      <c r="A167" s="115"/>
      <c r="B167" s="116"/>
      <c r="C167" s="116"/>
      <c r="D167" s="116"/>
      <c r="E167" s="117"/>
      <c r="F167" s="119"/>
      <c r="G167" s="119"/>
      <c r="H167" s="119"/>
      <c r="I167" s="119"/>
      <c r="J167" s="119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</row>
    <row r="168" spans="1:38" ht="15">
      <c r="A168" s="115"/>
      <c r="B168" s="116"/>
      <c r="C168" s="116"/>
      <c r="D168" s="116"/>
      <c r="E168" s="117"/>
      <c r="F168" s="119"/>
      <c r="G168" s="119"/>
      <c r="H168" s="119"/>
      <c r="I168" s="119"/>
      <c r="J168" s="119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</row>
    <row r="169" spans="1:38" ht="15">
      <c r="A169" s="115"/>
      <c r="B169" s="116"/>
      <c r="C169" s="116"/>
      <c r="D169" s="116"/>
      <c r="E169" s="117"/>
      <c r="F169" s="119"/>
      <c r="G169" s="119"/>
      <c r="H169" s="119"/>
      <c r="I169" s="119"/>
      <c r="J169" s="119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</row>
    <row r="170" spans="1:38" ht="15">
      <c r="A170" s="115"/>
      <c r="B170" s="116"/>
      <c r="C170" s="116"/>
      <c r="D170" s="116"/>
      <c r="E170" s="117"/>
      <c r="F170" s="119"/>
      <c r="G170" s="119"/>
      <c r="H170" s="119"/>
      <c r="I170" s="119"/>
      <c r="J170" s="119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</row>
    <row r="171" spans="1:38" ht="15">
      <c r="A171" s="115"/>
      <c r="B171" s="116"/>
      <c r="C171" s="116"/>
      <c r="D171" s="116"/>
      <c r="E171" s="117"/>
      <c r="F171" s="119"/>
      <c r="G171" s="119"/>
      <c r="H171" s="119"/>
      <c r="I171" s="119"/>
      <c r="J171" s="119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</row>
    <row r="172" spans="1:38" ht="15">
      <c r="A172" s="115"/>
      <c r="B172" s="116"/>
      <c r="C172" s="116"/>
      <c r="D172" s="116"/>
      <c r="E172" s="117"/>
      <c r="F172" s="119"/>
      <c r="G172" s="119"/>
      <c r="H172" s="119"/>
      <c r="I172" s="119"/>
      <c r="J172" s="119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</row>
    <row r="173" spans="1:38" ht="15">
      <c r="A173" s="115"/>
      <c r="B173" s="116"/>
      <c r="C173" s="116"/>
      <c r="D173" s="116"/>
      <c r="E173" s="117"/>
      <c r="F173" s="119"/>
      <c r="G173" s="119"/>
      <c r="H173" s="119"/>
      <c r="I173" s="119"/>
      <c r="J173" s="119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</row>
    <row r="174" spans="1:38" ht="15">
      <c r="A174" s="115"/>
      <c r="B174" s="116"/>
      <c r="C174" s="116"/>
      <c r="D174" s="116"/>
      <c r="E174" s="117"/>
      <c r="F174" s="119"/>
      <c r="G174" s="119"/>
      <c r="H174" s="119"/>
      <c r="I174" s="119"/>
      <c r="J174" s="119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</row>
    <row r="175" spans="1:38" ht="15">
      <c r="A175" s="115"/>
      <c r="B175" s="116"/>
      <c r="C175" s="116"/>
      <c r="D175" s="116"/>
      <c r="E175" s="117"/>
      <c r="F175" s="119"/>
      <c r="G175" s="119"/>
      <c r="H175" s="119"/>
      <c r="I175" s="119"/>
      <c r="J175" s="119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</row>
    <row r="176" spans="1:38" ht="15">
      <c r="A176" s="115"/>
      <c r="B176" s="116"/>
      <c r="C176" s="116"/>
      <c r="D176" s="116"/>
      <c r="E176" s="117"/>
      <c r="F176" s="119"/>
      <c r="G176" s="119"/>
      <c r="H176" s="119"/>
      <c r="I176" s="119"/>
      <c r="J176" s="119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</row>
    <row r="177" spans="1:38" ht="15">
      <c r="A177" s="115"/>
      <c r="B177" s="116"/>
      <c r="C177" s="116"/>
      <c r="D177" s="116"/>
      <c r="E177" s="117"/>
      <c r="F177" s="119"/>
      <c r="G177" s="119"/>
      <c r="H177" s="119"/>
      <c r="I177" s="119"/>
      <c r="J177" s="119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</row>
    <row r="178" spans="1:38" ht="15">
      <c r="A178" s="115"/>
      <c r="B178" s="116"/>
      <c r="C178" s="116"/>
      <c r="D178" s="116"/>
      <c r="E178" s="117"/>
      <c r="F178" s="119"/>
      <c r="G178" s="119"/>
      <c r="H178" s="119"/>
      <c r="I178" s="119"/>
      <c r="J178" s="119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</row>
    <row r="179" spans="1:38" ht="15">
      <c r="A179" s="115"/>
      <c r="B179" s="116"/>
      <c r="C179" s="116"/>
      <c r="D179" s="116"/>
      <c r="E179" s="117"/>
      <c r="F179" s="119"/>
      <c r="G179" s="119"/>
      <c r="H179" s="119"/>
      <c r="I179" s="119"/>
      <c r="J179" s="119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</row>
    <row r="180" spans="1:38" ht="15">
      <c r="A180" s="115"/>
      <c r="B180" s="116"/>
      <c r="C180" s="116"/>
      <c r="D180" s="116"/>
      <c r="E180" s="117"/>
      <c r="F180" s="119"/>
      <c r="G180" s="119"/>
      <c r="H180" s="119"/>
      <c r="I180" s="119"/>
      <c r="J180" s="119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</row>
    <row r="181" spans="1:38" ht="15">
      <c r="A181" s="115"/>
      <c r="B181" s="116"/>
      <c r="C181" s="116"/>
      <c r="D181" s="116"/>
      <c r="E181" s="117"/>
      <c r="F181" s="119"/>
      <c r="G181" s="119"/>
      <c r="H181" s="119"/>
      <c r="I181" s="119"/>
      <c r="J181" s="119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</row>
    <row r="182" spans="1:38" ht="15">
      <c r="A182" s="115"/>
      <c r="B182" s="116"/>
      <c r="C182" s="116"/>
      <c r="D182" s="116"/>
      <c r="E182" s="117"/>
      <c r="F182" s="119"/>
      <c r="G182" s="119"/>
      <c r="H182" s="119"/>
      <c r="I182" s="119"/>
      <c r="J182" s="119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</row>
    <row r="183" spans="1:38" ht="15">
      <c r="A183" s="115"/>
      <c r="B183" s="116"/>
      <c r="C183" s="116"/>
      <c r="D183" s="116"/>
      <c r="E183" s="117"/>
      <c r="F183" s="119"/>
      <c r="G183" s="119"/>
      <c r="H183" s="119"/>
      <c r="I183" s="119"/>
      <c r="J183" s="119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</row>
    <row r="184" spans="1:38" ht="15">
      <c r="A184" s="115"/>
      <c r="B184" s="116"/>
      <c r="C184" s="116"/>
      <c r="D184" s="116"/>
      <c r="E184" s="117"/>
      <c r="F184" s="119"/>
      <c r="G184" s="119"/>
      <c r="H184" s="119"/>
      <c r="I184" s="119"/>
      <c r="J184" s="119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</row>
    <row r="185" spans="1:38" ht="15">
      <c r="A185" s="115"/>
      <c r="B185" s="116"/>
      <c r="C185" s="116"/>
      <c r="D185" s="116"/>
      <c r="E185" s="117"/>
      <c r="F185" s="119"/>
      <c r="G185" s="119"/>
      <c r="H185" s="119"/>
      <c r="I185" s="119"/>
      <c r="J185" s="119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</row>
    <row r="186" spans="1:38" ht="15">
      <c r="A186" s="115"/>
      <c r="B186" s="116"/>
      <c r="C186" s="116"/>
      <c r="D186" s="116"/>
      <c r="E186" s="117"/>
      <c r="F186" s="119"/>
      <c r="G186" s="119"/>
      <c r="H186" s="119"/>
      <c r="I186" s="119"/>
      <c r="J186" s="119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</row>
    <row r="187" spans="1:38" ht="15">
      <c r="A187" s="115"/>
      <c r="B187" s="116"/>
      <c r="C187" s="116"/>
      <c r="D187" s="116"/>
      <c r="E187" s="117"/>
      <c r="F187" s="119"/>
      <c r="G187" s="119"/>
      <c r="H187" s="119"/>
      <c r="I187" s="119"/>
      <c r="J187" s="119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</row>
    <row r="188" spans="1:38" ht="15">
      <c r="A188" s="115"/>
      <c r="B188" s="116"/>
      <c r="C188" s="116"/>
      <c r="D188" s="116"/>
      <c r="E188" s="117"/>
      <c r="F188" s="119"/>
      <c r="G188" s="119"/>
      <c r="H188" s="119"/>
      <c r="I188" s="119"/>
      <c r="J188" s="119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</row>
    <row r="189" spans="1:38" ht="15">
      <c r="A189" s="115"/>
      <c r="B189" s="116"/>
      <c r="C189" s="116"/>
      <c r="D189" s="116"/>
      <c r="E189" s="117"/>
      <c r="F189" s="119"/>
      <c r="G189" s="119"/>
      <c r="H189" s="119"/>
      <c r="I189" s="119"/>
      <c r="J189" s="119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</row>
    <row r="190" spans="1:38" ht="15">
      <c r="A190" s="115"/>
      <c r="B190" s="116"/>
      <c r="C190" s="116"/>
      <c r="D190" s="116"/>
      <c r="E190" s="117"/>
      <c r="F190" s="119"/>
      <c r="G190" s="119"/>
      <c r="H190" s="119"/>
      <c r="I190" s="119"/>
      <c r="J190" s="119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</row>
    <row r="191" spans="1:38" ht="15">
      <c r="A191" s="115"/>
      <c r="B191" s="116"/>
      <c r="C191" s="116"/>
      <c r="D191" s="116"/>
      <c r="E191" s="117"/>
      <c r="F191" s="119"/>
      <c r="G191" s="119"/>
      <c r="H191" s="119"/>
      <c r="I191" s="119"/>
      <c r="J191" s="119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</row>
    <row r="192" spans="1:38" ht="15">
      <c r="A192" s="115"/>
      <c r="B192" s="116"/>
      <c r="C192" s="116"/>
      <c r="D192" s="116"/>
      <c r="E192" s="117"/>
      <c r="F192" s="119"/>
      <c r="G192" s="119"/>
      <c r="H192" s="119"/>
      <c r="I192" s="119"/>
      <c r="J192" s="119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</row>
    <row r="193" spans="1:38" ht="15">
      <c r="A193" s="115"/>
      <c r="B193" s="116"/>
      <c r="C193" s="116"/>
      <c r="D193" s="116"/>
      <c r="E193" s="117"/>
      <c r="F193" s="119"/>
      <c r="G193" s="119"/>
      <c r="H193" s="119"/>
      <c r="I193" s="119"/>
      <c r="J193" s="119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</row>
    <row r="194" spans="1:38" ht="15">
      <c r="A194" s="115"/>
      <c r="B194" s="116"/>
      <c r="C194" s="116"/>
      <c r="D194" s="116"/>
      <c r="E194" s="117"/>
      <c r="F194" s="119"/>
      <c r="G194" s="119"/>
      <c r="H194" s="119"/>
      <c r="I194" s="119"/>
      <c r="J194" s="119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</row>
    <row r="195" spans="1:38" ht="15">
      <c r="A195" s="115"/>
      <c r="B195" s="116"/>
      <c r="C195" s="116"/>
      <c r="D195" s="116"/>
      <c r="E195" s="117"/>
      <c r="F195" s="119"/>
      <c r="G195" s="119"/>
      <c r="H195" s="119"/>
      <c r="I195" s="119"/>
      <c r="J195" s="119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</row>
    <row r="196" spans="1:38" ht="15">
      <c r="A196" s="115"/>
      <c r="B196" s="116"/>
      <c r="C196" s="116"/>
      <c r="D196" s="116"/>
      <c r="E196" s="117"/>
      <c r="F196" s="119"/>
      <c r="G196" s="119"/>
      <c r="H196" s="119"/>
      <c r="I196" s="119"/>
      <c r="J196" s="119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</row>
    <row r="197" spans="1:38" ht="15">
      <c r="A197" s="115"/>
      <c r="B197" s="116"/>
      <c r="C197" s="116"/>
      <c r="D197" s="116"/>
      <c r="E197" s="117"/>
      <c r="F197" s="119"/>
      <c r="G197" s="119"/>
      <c r="H197" s="119"/>
      <c r="I197" s="119"/>
      <c r="J197" s="119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</row>
    <row r="198" spans="1:38" ht="15">
      <c r="A198" s="115"/>
      <c r="B198" s="116"/>
      <c r="C198" s="116"/>
      <c r="D198" s="116"/>
      <c r="E198" s="117"/>
      <c r="F198" s="119"/>
      <c r="G198" s="119"/>
      <c r="H198" s="119"/>
      <c r="I198" s="119"/>
      <c r="J198" s="119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</row>
    <row r="199" spans="1:38" ht="15">
      <c r="A199" s="115"/>
      <c r="B199" s="116"/>
      <c r="C199" s="116"/>
      <c r="D199" s="116"/>
      <c r="E199" s="117"/>
      <c r="F199" s="119"/>
      <c r="G199" s="119"/>
      <c r="H199" s="119"/>
      <c r="I199" s="119"/>
      <c r="J199" s="119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</row>
    <row r="200" spans="1:38" ht="15">
      <c r="A200" s="115"/>
      <c r="B200" s="116"/>
      <c r="C200" s="116"/>
      <c r="D200" s="116"/>
      <c r="E200" s="117"/>
      <c r="F200" s="119"/>
      <c r="G200" s="119"/>
      <c r="H200" s="119"/>
      <c r="I200" s="119"/>
      <c r="J200" s="119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</row>
    <row r="201" spans="1:38" ht="15">
      <c r="A201" s="115"/>
      <c r="B201" s="116"/>
      <c r="C201" s="116"/>
      <c r="D201" s="116"/>
      <c r="E201" s="117"/>
      <c r="F201" s="119"/>
      <c r="G201" s="119"/>
      <c r="H201" s="119"/>
      <c r="I201" s="119"/>
      <c r="J201" s="119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</row>
    <row r="202" spans="1:38" ht="15">
      <c r="A202" s="115"/>
      <c r="B202" s="116"/>
      <c r="C202" s="116"/>
      <c r="D202" s="116"/>
      <c r="E202" s="117"/>
      <c r="F202" s="119"/>
      <c r="G202" s="119"/>
      <c r="H202" s="119"/>
      <c r="I202" s="119"/>
      <c r="J202" s="119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</row>
    <row r="203" spans="1:38" ht="15">
      <c r="A203" s="115"/>
      <c r="B203" s="116"/>
      <c r="C203" s="116"/>
      <c r="D203" s="116"/>
      <c r="E203" s="117"/>
      <c r="F203" s="119"/>
      <c r="G203" s="119"/>
      <c r="H203" s="119"/>
      <c r="I203" s="119"/>
      <c r="J203" s="119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</row>
    <row r="204" spans="1:38" ht="15">
      <c r="A204" s="115"/>
      <c r="B204" s="116"/>
      <c r="C204" s="116"/>
      <c r="D204" s="116"/>
      <c r="E204" s="117"/>
      <c r="F204" s="119"/>
      <c r="G204" s="119"/>
      <c r="H204" s="119"/>
      <c r="I204" s="119"/>
      <c r="J204" s="119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</row>
    <row r="205" spans="1:38" ht="15">
      <c r="A205" s="115"/>
      <c r="B205" s="116"/>
      <c r="C205" s="116"/>
      <c r="D205" s="116"/>
      <c r="E205" s="117"/>
      <c r="F205" s="119"/>
      <c r="G205" s="119"/>
      <c r="H205" s="119"/>
      <c r="I205" s="119"/>
      <c r="J205" s="119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</row>
    <row r="206" spans="1:38" ht="15">
      <c r="A206" s="115"/>
      <c r="B206" s="116"/>
      <c r="C206" s="116"/>
      <c r="D206" s="116"/>
      <c r="E206" s="117"/>
      <c r="F206" s="119"/>
      <c r="G206" s="119"/>
      <c r="H206" s="119"/>
      <c r="I206" s="119"/>
      <c r="J206" s="119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</row>
    <row r="207" spans="1:38" ht="15">
      <c r="A207" s="115"/>
      <c r="B207" s="116"/>
      <c r="C207" s="116"/>
      <c r="D207" s="116"/>
      <c r="E207" s="117"/>
      <c r="F207" s="119"/>
      <c r="G207" s="119"/>
      <c r="H207" s="119"/>
      <c r="I207" s="119"/>
      <c r="J207" s="119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</row>
    <row r="208" spans="1:38" ht="15">
      <c r="A208" s="115"/>
      <c r="B208" s="116"/>
      <c r="C208" s="116"/>
      <c r="D208" s="116"/>
      <c r="E208" s="117"/>
      <c r="F208" s="119"/>
      <c r="G208" s="119"/>
      <c r="H208" s="119"/>
      <c r="I208" s="119"/>
      <c r="J208" s="119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</row>
    <row r="209" spans="1:38" ht="15">
      <c r="A209" s="115"/>
      <c r="B209" s="116"/>
      <c r="C209" s="116"/>
      <c r="D209" s="116"/>
      <c r="E209" s="117"/>
      <c r="F209" s="119"/>
      <c r="G209" s="119"/>
      <c r="H209" s="119"/>
      <c r="I209" s="119"/>
      <c r="J209" s="119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</row>
    <row r="210" spans="1:38" ht="15">
      <c r="A210" s="115"/>
      <c r="B210" s="116"/>
      <c r="C210" s="116"/>
      <c r="D210" s="116"/>
      <c r="E210" s="117"/>
      <c r="F210" s="119"/>
      <c r="G210" s="119"/>
      <c r="H210" s="119"/>
      <c r="I210" s="119"/>
      <c r="J210" s="119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78"/>
      <c r="AK210" s="78"/>
      <c r="AL210" s="78"/>
    </row>
    <row r="211" spans="1:38" ht="15">
      <c r="A211" s="115"/>
      <c r="B211" s="116"/>
      <c r="C211" s="116"/>
      <c r="D211" s="116"/>
      <c r="E211" s="117"/>
      <c r="F211" s="119"/>
      <c r="G211" s="119"/>
      <c r="H211" s="119"/>
      <c r="I211" s="119"/>
      <c r="J211" s="119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</row>
    <row r="212" spans="1:38" ht="15">
      <c r="A212" s="115"/>
      <c r="B212" s="116"/>
      <c r="C212" s="116"/>
      <c r="D212" s="116"/>
      <c r="E212" s="117"/>
      <c r="F212" s="119"/>
      <c r="G212" s="119"/>
      <c r="H212" s="119"/>
      <c r="I212" s="119"/>
      <c r="J212" s="119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</row>
    <row r="213" spans="1:38" ht="15">
      <c r="A213" s="115"/>
      <c r="B213" s="116"/>
      <c r="C213" s="116"/>
      <c r="D213" s="116"/>
      <c r="E213" s="117"/>
      <c r="F213" s="119"/>
      <c r="G213" s="119"/>
      <c r="H213" s="119"/>
      <c r="I213" s="119"/>
      <c r="J213" s="119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</row>
    <row r="214" spans="1:38" ht="15">
      <c r="A214" s="115"/>
      <c r="B214" s="116"/>
      <c r="C214" s="116"/>
      <c r="D214" s="116"/>
      <c r="E214" s="117"/>
      <c r="F214" s="119"/>
      <c r="G214" s="119"/>
      <c r="H214" s="119"/>
      <c r="I214" s="119"/>
      <c r="J214" s="119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</row>
    <row r="215" spans="1:38" ht="15">
      <c r="A215" s="115"/>
      <c r="B215" s="116"/>
      <c r="C215" s="116"/>
      <c r="D215" s="116"/>
      <c r="E215" s="117"/>
      <c r="F215" s="119"/>
      <c r="G215" s="119"/>
      <c r="H215" s="119"/>
      <c r="I215" s="119"/>
      <c r="J215" s="119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</row>
    <row r="216" spans="1:38" ht="15">
      <c r="A216" s="115"/>
      <c r="B216" s="116"/>
      <c r="C216" s="116"/>
      <c r="D216" s="116"/>
      <c r="E216" s="117"/>
      <c r="F216" s="119"/>
      <c r="G216" s="119"/>
      <c r="H216" s="119"/>
      <c r="I216" s="119"/>
      <c r="J216" s="119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78"/>
      <c r="AL216" s="78"/>
    </row>
    <row r="217" spans="1:38" ht="15">
      <c r="A217" s="115"/>
      <c r="B217" s="116"/>
      <c r="C217" s="116"/>
      <c r="D217" s="116"/>
      <c r="E217" s="117"/>
      <c r="F217" s="119"/>
      <c r="G217" s="119"/>
      <c r="H217" s="119"/>
      <c r="I217" s="119"/>
      <c r="J217" s="119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78"/>
      <c r="AL217" s="78"/>
    </row>
    <row r="218" spans="1:38" ht="15">
      <c r="A218" s="115"/>
      <c r="B218" s="116"/>
      <c r="C218" s="116"/>
      <c r="D218" s="116"/>
      <c r="E218" s="117"/>
      <c r="F218" s="119"/>
      <c r="G218" s="119"/>
      <c r="H218" s="119"/>
      <c r="I218" s="119"/>
      <c r="J218" s="119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</row>
    <row r="219" spans="1:38" ht="15">
      <c r="A219" s="115"/>
      <c r="B219" s="116"/>
      <c r="C219" s="116"/>
      <c r="D219" s="116"/>
      <c r="E219" s="117"/>
      <c r="F219" s="119"/>
      <c r="G219" s="119"/>
      <c r="H219" s="119"/>
      <c r="I219" s="119"/>
      <c r="J219" s="119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78"/>
      <c r="AL219" s="78"/>
    </row>
    <row r="220" spans="1:38" ht="15">
      <c r="A220" s="115"/>
      <c r="B220" s="116"/>
      <c r="C220" s="116"/>
      <c r="D220" s="116"/>
      <c r="E220" s="117"/>
      <c r="F220" s="119"/>
      <c r="G220" s="119"/>
      <c r="H220" s="119"/>
      <c r="I220" s="119"/>
      <c r="J220" s="119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  <c r="AJ220" s="78"/>
      <c r="AK220" s="78"/>
      <c r="AL220" s="78"/>
    </row>
    <row r="221" spans="1:38" ht="15">
      <c r="A221" s="115"/>
      <c r="B221" s="116"/>
      <c r="C221" s="116"/>
      <c r="D221" s="116"/>
      <c r="E221" s="117"/>
      <c r="F221" s="119"/>
      <c r="G221" s="119"/>
      <c r="H221" s="119"/>
      <c r="I221" s="119"/>
      <c r="J221" s="119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  <c r="AJ221" s="78"/>
      <c r="AK221" s="78"/>
      <c r="AL221" s="78"/>
    </row>
    <row r="222" spans="1:38" ht="15">
      <c r="A222" s="115"/>
      <c r="B222" s="116"/>
      <c r="C222" s="116"/>
      <c r="D222" s="116"/>
      <c r="E222" s="117"/>
      <c r="F222" s="119"/>
      <c r="G222" s="119"/>
      <c r="H222" s="119"/>
      <c r="I222" s="119"/>
      <c r="J222" s="119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</row>
    <row r="223" spans="1:38" ht="15">
      <c r="A223" s="115"/>
      <c r="B223" s="116"/>
      <c r="C223" s="116"/>
      <c r="D223" s="116"/>
      <c r="E223" s="117"/>
      <c r="F223" s="119"/>
      <c r="G223" s="119"/>
      <c r="H223" s="119"/>
      <c r="I223" s="119"/>
      <c r="J223" s="119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  <c r="AJ223" s="78"/>
      <c r="AK223" s="78"/>
      <c r="AL223" s="78"/>
    </row>
    <row r="224" spans="1:38" ht="15">
      <c r="A224" s="115"/>
      <c r="B224" s="116"/>
      <c r="C224" s="116"/>
      <c r="D224" s="116"/>
      <c r="E224" s="117"/>
      <c r="F224" s="119"/>
      <c r="G224" s="119"/>
      <c r="H224" s="119"/>
      <c r="I224" s="119"/>
      <c r="J224" s="119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78"/>
      <c r="AL224" s="78"/>
    </row>
    <row r="225" spans="1:38" ht="15">
      <c r="A225" s="115"/>
      <c r="B225" s="116"/>
      <c r="C225" s="116"/>
      <c r="D225" s="116"/>
      <c r="E225" s="117"/>
      <c r="F225" s="119"/>
      <c r="G225" s="119"/>
      <c r="H225" s="119"/>
      <c r="I225" s="119"/>
      <c r="J225" s="119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  <c r="AJ225" s="78"/>
      <c r="AK225" s="78"/>
      <c r="AL225" s="78"/>
    </row>
    <row r="226" spans="1:38" ht="15">
      <c r="A226" s="115"/>
      <c r="B226" s="116"/>
      <c r="C226" s="116"/>
      <c r="D226" s="116"/>
      <c r="E226" s="117"/>
      <c r="F226" s="119"/>
      <c r="G226" s="119"/>
      <c r="H226" s="119"/>
      <c r="I226" s="119"/>
      <c r="J226" s="119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  <c r="AJ226" s="78"/>
      <c r="AK226" s="78"/>
      <c r="AL226" s="78"/>
    </row>
    <row r="227" spans="1:38" ht="15">
      <c r="A227" s="115"/>
      <c r="B227" s="116"/>
      <c r="C227" s="116"/>
      <c r="D227" s="116"/>
      <c r="E227" s="117"/>
      <c r="F227" s="119"/>
      <c r="G227" s="119"/>
      <c r="H227" s="119"/>
      <c r="I227" s="119"/>
      <c r="J227" s="119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78"/>
      <c r="AL227" s="78"/>
    </row>
    <row r="228" spans="1:38" ht="15">
      <c r="A228" s="115"/>
      <c r="B228" s="116"/>
      <c r="C228" s="116"/>
      <c r="D228" s="116"/>
      <c r="E228" s="117"/>
      <c r="F228" s="119"/>
      <c r="G228" s="119"/>
      <c r="H228" s="119"/>
      <c r="I228" s="119"/>
      <c r="J228" s="119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</row>
    <row r="229" spans="1:38" ht="15">
      <c r="A229" s="115"/>
      <c r="B229" s="116"/>
      <c r="C229" s="116"/>
      <c r="D229" s="116"/>
      <c r="E229" s="117"/>
      <c r="F229" s="119"/>
      <c r="G229" s="119"/>
      <c r="H229" s="119"/>
      <c r="I229" s="119"/>
      <c r="J229" s="119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  <c r="AJ229" s="78"/>
      <c r="AK229" s="78"/>
      <c r="AL229" s="78"/>
    </row>
    <row r="230" spans="1:38" ht="15">
      <c r="A230" s="115"/>
      <c r="B230" s="116"/>
      <c r="C230" s="116"/>
      <c r="D230" s="116"/>
      <c r="E230" s="117"/>
      <c r="F230" s="119"/>
      <c r="G230" s="119"/>
      <c r="H230" s="119"/>
      <c r="I230" s="119"/>
      <c r="J230" s="119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  <c r="AJ230" s="78"/>
      <c r="AK230" s="78"/>
      <c r="AL230" s="78"/>
    </row>
    <row r="231" spans="1:38" ht="15">
      <c r="A231" s="115"/>
      <c r="B231" s="116"/>
      <c r="C231" s="116"/>
      <c r="D231" s="116"/>
      <c r="E231" s="117"/>
      <c r="F231" s="119"/>
      <c r="G231" s="119"/>
      <c r="H231" s="119"/>
      <c r="I231" s="119"/>
      <c r="J231" s="119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  <c r="AK231" s="78"/>
      <c r="AL231" s="78"/>
    </row>
    <row r="232" spans="1:38" ht="15">
      <c r="A232" s="115"/>
      <c r="B232" s="116"/>
      <c r="C232" s="116"/>
      <c r="D232" s="116"/>
      <c r="E232" s="117"/>
      <c r="F232" s="119"/>
      <c r="G232" s="119"/>
      <c r="H232" s="119"/>
      <c r="I232" s="119"/>
      <c r="J232" s="119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  <c r="AJ232" s="78"/>
      <c r="AK232" s="78"/>
      <c r="AL232" s="78"/>
    </row>
    <row r="233" spans="1:38" ht="15">
      <c r="A233" s="115"/>
      <c r="B233" s="116"/>
      <c r="C233" s="116"/>
      <c r="D233" s="116"/>
      <c r="E233" s="117"/>
      <c r="F233" s="119"/>
      <c r="G233" s="119"/>
      <c r="H233" s="119"/>
      <c r="I233" s="119"/>
      <c r="J233" s="119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  <c r="AJ233" s="78"/>
      <c r="AK233" s="78"/>
      <c r="AL233" s="78"/>
    </row>
    <row r="234" spans="1:38" ht="15">
      <c r="A234" s="115"/>
      <c r="B234" s="116"/>
      <c r="C234" s="116"/>
      <c r="D234" s="116"/>
      <c r="E234" s="117"/>
      <c r="F234" s="120"/>
      <c r="G234" s="120"/>
      <c r="H234" s="120"/>
      <c r="I234" s="119"/>
      <c r="J234" s="11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</row>
    <row r="235" spans="1:38" ht="15">
      <c r="A235" s="115"/>
      <c r="B235" s="116"/>
      <c r="C235" s="116"/>
      <c r="D235" s="116"/>
      <c r="E235" s="117"/>
      <c r="F235" s="120"/>
      <c r="G235" s="120"/>
      <c r="H235" s="120"/>
      <c r="I235" s="119"/>
      <c r="J235" s="11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</row>
    <row r="236" spans="1:38" ht="15">
      <c r="A236" s="115"/>
      <c r="B236" s="116"/>
      <c r="C236" s="116"/>
      <c r="D236" s="116"/>
      <c r="E236" s="117"/>
      <c r="F236" s="120"/>
      <c r="G236" s="120"/>
      <c r="H236" s="120"/>
      <c r="I236" s="119"/>
      <c r="J236" s="11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</row>
    <row r="237" spans="1:38" ht="15">
      <c r="A237" s="115"/>
      <c r="B237" s="116"/>
      <c r="C237" s="116"/>
      <c r="D237" s="116"/>
      <c r="E237" s="117"/>
      <c r="F237" s="120"/>
      <c r="G237" s="120"/>
      <c r="H237" s="120"/>
      <c r="I237" s="119"/>
      <c r="J237" s="11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</row>
    <row r="238" spans="1:38" ht="15">
      <c r="A238" s="115"/>
      <c r="B238" s="116"/>
      <c r="C238" s="116"/>
      <c r="D238" s="116"/>
      <c r="E238" s="117"/>
      <c r="F238" s="120"/>
      <c r="G238" s="120"/>
      <c r="H238" s="120"/>
      <c r="I238" s="119"/>
      <c r="J238" s="11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</row>
    <row r="239" spans="1:38" ht="15">
      <c r="A239" s="115"/>
      <c r="B239" s="116"/>
      <c r="C239" s="116"/>
      <c r="D239" s="116"/>
      <c r="E239" s="117"/>
      <c r="F239" s="120"/>
      <c r="G239" s="120"/>
      <c r="H239" s="120"/>
      <c r="I239" s="119"/>
      <c r="J239" s="11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</row>
    <row r="240" spans="1:38" ht="15">
      <c r="A240" s="115"/>
      <c r="B240" s="116"/>
      <c r="C240" s="116"/>
      <c r="D240" s="116"/>
      <c r="E240" s="117"/>
      <c r="F240" s="120"/>
      <c r="G240" s="120"/>
      <c r="H240" s="120"/>
      <c r="I240" s="119"/>
      <c r="J240" s="11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</row>
    <row r="241" spans="1:38" ht="15">
      <c r="A241" s="115"/>
      <c r="B241" s="116"/>
      <c r="C241" s="116"/>
      <c r="D241" s="116"/>
      <c r="E241" s="117"/>
      <c r="F241" s="120"/>
      <c r="G241" s="120"/>
      <c r="H241" s="120"/>
      <c r="I241" s="119"/>
      <c r="J241" s="11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</row>
    <row r="242" spans="1:38" ht="15">
      <c r="A242" s="115"/>
      <c r="B242" s="116"/>
      <c r="C242" s="116"/>
      <c r="D242" s="116"/>
      <c r="E242" s="117"/>
      <c r="F242" s="120"/>
      <c r="G242" s="120"/>
      <c r="H242" s="120"/>
      <c r="I242" s="119"/>
      <c r="J242" s="11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</row>
    <row r="243" spans="1:38" ht="15">
      <c r="A243" s="115"/>
      <c r="B243" s="116"/>
      <c r="C243" s="116"/>
      <c r="D243" s="116"/>
      <c r="E243" s="117"/>
      <c r="F243" s="120"/>
      <c r="G243" s="120"/>
      <c r="H243" s="120"/>
      <c r="I243" s="119"/>
      <c r="J243" s="11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</row>
    <row r="244" spans="1:38" ht="15">
      <c r="A244" s="115"/>
      <c r="B244" s="116"/>
      <c r="C244" s="116"/>
      <c r="D244" s="116"/>
      <c r="E244" s="117"/>
      <c r="F244" s="120"/>
      <c r="G244" s="120"/>
      <c r="H244" s="120"/>
      <c r="I244" s="119"/>
      <c r="J244" s="11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</row>
    <row r="245" spans="1:38" ht="15">
      <c r="A245" s="115"/>
      <c r="B245" s="116"/>
      <c r="C245" s="116"/>
      <c r="D245" s="116"/>
      <c r="E245" s="117"/>
      <c r="F245" s="120"/>
      <c r="G245" s="120"/>
      <c r="H245" s="120"/>
      <c r="I245" s="119"/>
      <c r="J245" s="11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</row>
    <row r="246" spans="1:38" ht="15">
      <c r="A246" s="115"/>
      <c r="B246" s="116"/>
      <c r="C246" s="116"/>
      <c r="D246" s="116"/>
      <c r="E246" s="117"/>
      <c r="F246" s="120"/>
      <c r="G246" s="120"/>
      <c r="H246" s="120"/>
      <c r="I246" s="119"/>
      <c r="J246" s="11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</row>
    <row r="247" spans="1:10" ht="15">
      <c r="A247" s="115"/>
      <c r="B247" s="116"/>
      <c r="C247" s="116"/>
      <c r="D247" s="116"/>
      <c r="E247" s="117"/>
      <c r="F247" s="120"/>
      <c r="G247" s="120"/>
      <c r="H247" s="120"/>
      <c r="I247" s="119"/>
      <c r="J247" s="119"/>
    </row>
    <row r="248" spans="1:10" ht="15">
      <c r="A248" s="115"/>
      <c r="B248" s="116"/>
      <c r="C248" s="116"/>
      <c r="D248" s="116"/>
      <c r="E248" s="117"/>
      <c r="F248" s="120"/>
      <c r="G248" s="120"/>
      <c r="H248" s="120"/>
      <c r="I248" s="119"/>
      <c r="J248" s="119"/>
    </row>
    <row r="249" spans="1:10" ht="15">
      <c r="A249" s="115"/>
      <c r="B249" s="116"/>
      <c r="C249" s="116"/>
      <c r="D249" s="116"/>
      <c r="E249" s="117"/>
      <c r="F249" s="120"/>
      <c r="G249" s="120"/>
      <c r="H249" s="120"/>
      <c r="I249" s="119"/>
      <c r="J249" s="119"/>
    </row>
    <row r="250" spans="1:10" ht="15">
      <c r="A250" s="115"/>
      <c r="B250" s="116"/>
      <c r="C250" s="116"/>
      <c r="D250" s="116"/>
      <c r="E250" s="117"/>
      <c r="F250" s="120"/>
      <c r="G250" s="120"/>
      <c r="H250" s="120"/>
      <c r="I250" s="119"/>
      <c r="J250" s="119"/>
    </row>
    <row r="251" spans="1:10" ht="15">
      <c r="A251" s="115"/>
      <c r="B251" s="116"/>
      <c r="C251" s="116"/>
      <c r="D251" s="116"/>
      <c r="E251" s="117"/>
      <c r="F251" s="120"/>
      <c r="G251" s="120"/>
      <c r="H251" s="120"/>
      <c r="I251" s="119"/>
      <c r="J251" s="119"/>
    </row>
    <row r="252" spans="1:10" ht="15">
      <c r="A252" s="115"/>
      <c r="B252" s="116"/>
      <c r="C252" s="116"/>
      <c r="D252" s="116"/>
      <c r="E252" s="117"/>
      <c r="F252" s="120"/>
      <c r="G252" s="120"/>
      <c r="H252" s="120"/>
      <c r="I252" s="119"/>
      <c r="J252" s="119"/>
    </row>
    <row r="253" spans="1:10" ht="15">
      <c r="A253" s="115"/>
      <c r="B253" s="116"/>
      <c r="C253" s="116"/>
      <c r="D253" s="116"/>
      <c r="E253" s="117"/>
      <c r="F253" s="120"/>
      <c r="G253" s="120"/>
      <c r="H253" s="120"/>
      <c r="I253" s="119"/>
      <c r="J253" s="119"/>
    </row>
    <row r="254" spans="1:10" ht="15">
      <c r="A254" s="115"/>
      <c r="B254" s="116"/>
      <c r="C254" s="116"/>
      <c r="D254" s="116"/>
      <c r="E254" s="117"/>
      <c r="F254" s="120"/>
      <c r="G254" s="120"/>
      <c r="H254" s="120"/>
      <c r="I254" s="119"/>
      <c r="J254" s="119"/>
    </row>
    <row r="255" spans="1:10" ht="15">
      <c r="A255" s="115"/>
      <c r="B255" s="116"/>
      <c r="C255" s="116"/>
      <c r="D255" s="116"/>
      <c r="E255" s="117"/>
      <c r="F255" s="120"/>
      <c r="G255" s="120"/>
      <c r="H255" s="120"/>
      <c r="I255" s="119"/>
      <c r="J255" s="119"/>
    </row>
    <row r="256" spans="1:10" ht="15">
      <c r="A256" s="115"/>
      <c r="B256" s="116"/>
      <c r="C256" s="116"/>
      <c r="D256" s="116"/>
      <c r="E256" s="117"/>
      <c r="F256" s="120"/>
      <c r="G256" s="120"/>
      <c r="H256" s="120"/>
      <c r="I256" s="119"/>
      <c r="J256" s="119"/>
    </row>
    <row r="257" spans="1:10" ht="15">
      <c r="A257" s="115"/>
      <c r="B257" s="116"/>
      <c r="C257" s="116"/>
      <c r="D257" s="116"/>
      <c r="E257" s="117"/>
      <c r="F257" s="120"/>
      <c r="G257" s="120"/>
      <c r="H257" s="120"/>
      <c r="I257" s="119"/>
      <c r="J257" s="119"/>
    </row>
    <row r="258" spans="1:10" ht="15">
      <c r="A258" s="115"/>
      <c r="B258" s="116"/>
      <c r="C258" s="116"/>
      <c r="D258" s="116"/>
      <c r="E258" s="117"/>
      <c r="F258" s="120"/>
      <c r="G258" s="120"/>
      <c r="H258" s="120"/>
      <c r="I258" s="119"/>
      <c r="J258" s="119"/>
    </row>
    <row r="259" spans="1:10" ht="15">
      <c r="A259" s="115"/>
      <c r="B259" s="116"/>
      <c r="C259" s="116"/>
      <c r="D259" s="116"/>
      <c r="E259" s="117"/>
      <c r="F259" s="120"/>
      <c r="G259" s="120"/>
      <c r="H259" s="120"/>
      <c r="I259" s="119"/>
      <c r="J259" s="119"/>
    </row>
    <row r="260" spans="1:10" ht="15">
      <c r="A260" s="115"/>
      <c r="B260" s="116"/>
      <c r="C260" s="116"/>
      <c r="D260" s="116"/>
      <c r="E260" s="117"/>
      <c r="F260" s="120"/>
      <c r="G260" s="120"/>
      <c r="H260" s="120"/>
      <c r="I260" s="119"/>
      <c r="J260" s="119"/>
    </row>
    <row r="261" spans="1:10" ht="15">
      <c r="A261" s="115"/>
      <c r="B261" s="116"/>
      <c r="C261" s="116"/>
      <c r="D261" s="116"/>
      <c r="E261" s="117"/>
      <c r="F261" s="120"/>
      <c r="G261" s="120"/>
      <c r="H261" s="120"/>
      <c r="I261" s="119"/>
      <c r="J261" s="119"/>
    </row>
    <row r="262" spans="1:10" ht="15">
      <c r="A262" s="115"/>
      <c r="B262" s="116"/>
      <c r="C262" s="116"/>
      <c r="D262" s="116"/>
      <c r="E262" s="117"/>
      <c r="F262" s="120"/>
      <c r="G262" s="120"/>
      <c r="H262" s="120"/>
      <c r="I262" s="119"/>
      <c r="J262" s="119"/>
    </row>
    <row r="263" spans="1:10" ht="15">
      <c r="A263" s="115"/>
      <c r="B263" s="116"/>
      <c r="C263" s="116"/>
      <c r="D263" s="116"/>
      <c r="E263" s="117"/>
      <c r="F263" s="120"/>
      <c r="G263" s="120"/>
      <c r="H263" s="120"/>
      <c r="I263" s="119"/>
      <c r="J263" s="119"/>
    </row>
    <row r="264" spans="1:10" ht="15">
      <c r="A264" s="115"/>
      <c r="B264" s="116"/>
      <c r="C264" s="116"/>
      <c r="D264" s="116"/>
      <c r="E264" s="117"/>
      <c r="F264" s="120"/>
      <c r="G264" s="120"/>
      <c r="H264" s="120"/>
      <c r="I264" s="119"/>
      <c r="J264" s="119"/>
    </row>
    <row r="265" spans="1:10" ht="15">
      <c r="A265" s="115"/>
      <c r="B265" s="116"/>
      <c r="C265" s="116"/>
      <c r="D265" s="116"/>
      <c r="E265" s="117"/>
      <c r="F265" s="120"/>
      <c r="G265" s="120"/>
      <c r="H265" s="120"/>
      <c r="I265" s="119"/>
      <c r="J265" s="119"/>
    </row>
    <row r="266" spans="1:10" ht="15">
      <c r="A266" s="115"/>
      <c r="B266" s="116"/>
      <c r="C266" s="116"/>
      <c r="D266" s="116"/>
      <c r="E266" s="117"/>
      <c r="F266" s="120"/>
      <c r="G266" s="120"/>
      <c r="H266" s="120"/>
      <c r="I266" s="119"/>
      <c r="J266" s="119"/>
    </row>
    <row r="267" spans="1:10" ht="15">
      <c r="A267" s="115"/>
      <c r="B267" s="116"/>
      <c r="C267" s="116"/>
      <c r="D267" s="116"/>
      <c r="E267" s="117"/>
      <c r="F267" s="120"/>
      <c r="G267" s="120"/>
      <c r="H267" s="120"/>
      <c r="I267" s="119"/>
      <c r="J267" s="119"/>
    </row>
    <row r="268" spans="1:10" ht="15">
      <c r="A268" s="115"/>
      <c r="B268" s="116"/>
      <c r="C268" s="116"/>
      <c r="D268" s="116"/>
      <c r="E268" s="117"/>
      <c r="F268" s="120"/>
      <c r="G268" s="120"/>
      <c r="H268" s="120"/>
      <c r="I268" s="119"/>
      <c r="J268" s="119"/>
    </row>
    <row r="269" spans="1:10" ht="15">
      <c r="A269" s="115"/>
      <c r="B269" s="116"/>
      <c r="C269" s="116"/>
      <c r="D269" s="116"/>
      <c r="E269" s="117"/>
      <c r="F269" s="120"/>
      <c r="G269" s="120"/>
      <c r="H269" s="120"/>
      <c r="I269" s="119"/>
      <c r="J269" s="119"/>
    </row>
    <row r="270" spans="1:10" ht="15">
      <c r="A270" s="115"/>
      <c r="B270" s="116"/>
      <c r="C270" s="116"/>
      <c r="D270" s="116"/>
      <c r="E270" s="117"/>
      <c r="F270" s="120"/>
      <c r="G270" s="120"/>
      <c r="H270" s="120"/>
      <c r="I270" s="119"/>
      <c r="J270" s="119"/>
    </row>
    <row r="271" spans="1:10" ht="15">
      <c r="A271" s="115"/>
      <c r="B271" s="116"/>
      <c r="C271" s="116"/>
      <c r="D271" s="116"/>
      <c r="E271" s="117"/>
      <c r="F271" s="120"/>
      <c r="G271" s="120"/>
      <c r="H271" s="120"/>
      <c r="I271" s="119"/>
      <c r="J271" s="119"/>
    </row>
    <row r="272" spans="1:10" ht="15">
      <c r="A272" s="115"/>
      <c r="B272" s="116"/>
      <c r="C272" s="116"/>
      <c r="D272" s="116"/>
      <c r="E272" s="117"/>
      <c r="F272" s="120"/>
      <c r="G272" s="120"/>
      <c r="H272" s="120"/>
      <c r="I272" s="119"/>
      <c r="J272" s="119"/>
    </row>
    <row r="273" spans="1:10" ht="15">
      <c r="A273" s="115"/>
      <c r="B273" s="116"/>
      <c r="C273" s="116"/>
      <c r="D273" s="116"/>
      <c r="E273" s="117"/>
      <c r="F273" s="120"/>
      <c r="G273" s="120"/>
      <c r="H273" s="120"/>
      <c r="I273" s="119"/>
      <c r="J273" s="119"/>
    </row>
    <row r="274" spans="1:10" ht="15">
      <c r="A274" s="115"/>
      <c r="B274" s="116"/>
      <c r="C274" s="116"/>
      <c r="D274" s="116"/>
      <c r="E274" s="117"/>
      <c r="F274" s="120"/>
      <c r="G274" s="120"/>
      <c r="H274" s="120"/>
      <c r="I274" s="119"/>
      <c r="J274" s="119"/>
    </row>
    <row r="275" spans="1:10" ht="15">
      <c r="A275" s="115"/>
      <c r="B275" s="116"/>
      <c r="C275" s="116"/>
      <c r="D275" s="116"/>
      <c r="E275" s="117"/>
      <c r="F275" s="120"/>
      <c r="G275" s="120"/>
      <c r="H275" s="120"/>
      <c r="I275" s="119"/>
      <c r="J275" s="119"/>
    </row>
    <row r="276" spans="1:10" ht="15">
      <c r="A276" s="115"/>
      <c r="B276" s="116"/>
      <c r="C276" s="116"/>
      <c r="D276" s="116"/>
      <c r="E276" s="117"/>
      <c r="F276" s="120"/>
      <c r="G276" s="120"/>
      <c r="H276" s="120"/>
      <c r="I276" s="119"/>
      <c r="J276" s="119"/>
    </row>
    <row r="277" spans="1:10" ht="15">
      <c r="A277" s="115"/>
      <c r="B277" s="116"/>
      <c r="C277" s="116"/>
      <c r="D277" s="116"/>
      <c r="E277" s="117"/>
      <c r="F277" s="120"/>
      <c r="G277" s="120"/>
      <c r="H277" s="120"/>
      <c r="I277" s="119"/>
      <c r="J277" s="119"/>
    </row>
    <row r="278" spans="1:10" ht="15">
      <c r="A278" s="115"/>
      <c r="B278" s="116"/>
      <c r="C278" s="116"/>
      <c r="D278" s="116"/>
      <c r="E278" s="117"/>
      <c r="F278" s="120"/>
      <c r="G278" s="120"/>
      <c r="H278" s="120"/>
      <c r="I278" s="119"/>
      <c r="J278" s="119"/>
    </row>
    <row r="279" spans="1:10" ht="15">
      <c r="A279" s="115"/>
      <c r="B279" s="116"/>
      <c r="C279" s="116"/>
      <c r="D279" s="116"/>
      <c r="E279" s="117"/>
      <c r="F279" s="120"/>
      <c r="G279" s="120"/>
      <c r="H279" s="120"/>
      <c r="I279" s="119"/>
      <c r="J279" s="119"/>
    </row>
    <row r="280" spans="1:10" ht="15">
      <c r="A280" s="115"/>
      <c r="B280" s="116"/>
      <c r="C280" s="116"/>
      <c r="D280" s="116"/>
      <c r="E280" s="117"/>
      <c r="F280" s="120"/>
      <c r="G280" s="120"/>
      <c r="H280" s="120"/>
      <c r="I280" s="119"/>
      <c r="J280" s="119"/>
    </row>
    <row r="281" spans="1:10" ht="15">
      <c r="A281" s="115"/>
      <c r="B281" s="116"/>
      <c r="C281" s="116"/>
      <c r="D281" s="116"/>
      <c r="E281" s="117"/>
      <c r="F281" s="120"/>
      <c r="G281" s="120"/>
      <c r="H281" s="120"/>
      <c r="I281" s="119"/>
      <c r="J281" s="119"/>
    </row>
    <row r="282" spans="1:10" ht="15">
      <c r="A282" s="115"/>
      <c r="B282" s="116"/>
      <c r="C282" s="116"/>
      <c r="D282" s="116"/>
      <c r="E282" s="117"/>
      <c r="F282" s="120"/>
      <c r="G282" s="120"/>
      <c r="H282" s="120"/>
      <c r="I282" s="119"/>
      <c r="J282" s="119"/>
    </row>
    <row r="283" spans="1:10" ht="15">
      <c r="A283" s="115"/>
      <c r="B283" s="116"/>
      <c r="C283" s="116"/>
      <c r="D283" s="116"/>
      <c r="E283" s="117"/>
      <c r="F283" s="120"/>
      <c r="G283" s="120"/>
      <c r="H283" s="120"/>
      <c r="I283" s="119"/>
      <c r="J283" s="119"/>
    </row>
    <row r="284" spans="1:10" ht="15">
      <c r="A284" s="115"/>
      <c r="B284" s="116"/>
      <c r="C284" s="116"/>
      <c r="D284" s="116"/>
      <c r="E284" s="117"/>
      <c r="F284" s="120"/>
      <c r="G284" s="120"/>
      <c r="H284" s="120"/>
      <c r="I284" s="119"/>
      <c r="J284" s="119"/>
    </row>
    <row r="285" spans="1:10" ht="15">
      <c r="A285" s="115"/>
      <c r="B285" s="116"/>
      <c r="C285" s="116"/>
      <c r="D285" s="116"/>
      <c r="E285" s="117"/>
      <c r="F285" s="120"/>
      <c r="G285" s="120"/>
      <c r="H285" s="120"/>
      <c r="I285" s="119"/>
      <c r="J285" s="119"/>
    </row>
    <row r="286" spans="1:10" ht="15">
      <c r="A286" s="115"/>
      <c r="B286" s="116"/>
      <c r="C286" s="116"/>
      <c r="D286" s="116"/>
      <c r="E286" s="117"/>
      <c r="F286" s="120"/>
      <c r="G286" s="120"/>
      <c r="H286" s="120"/>
      <c r="I286" s="119"/>
      <c r="J286" s="119"/>
    </row>
    <row r="287" spans="1:10" ht="15">
      <c r="A287" s="115"/>
      <c r="B287" s="116"/>
      <c r="C287" s="116"/>
      <c r="D287" s="116"/>
      <c r="E287" s="117"/>
      <c r="F287" s="120"/>
      <c r="G287" s="120"/>
      <c r="H287" s="120"/>
      <c r="I287" s="119"/>
      <c r="J287" s="119"/>
    </row>
  </sheetData>
  <sheetProtection/>
  <mergeCells count="11">
    <mergeCell ref="J5:J7"/>
    <mergeCell ref="A2:J3"/>
    <mergeCell ref="A5:A7"/>
    <mergeCell ref="B5:B7"/>
    <mergeCell ref="C5:C7"/>
    <mergeCell ref="D5:D7"/>
    <mergeCell ref="E5:E7"/>
    <mergeCell ref="F5:F6"/>
    <mergeCell ref="G5:G7"/>
    <mergeCell ref="H5:H7"/>
    <mergeCell ref="I5:I7"/>
  </mergeCells>
  <printOptions/>
  <pageMargins left="0.75" right="0.75" top="0.18" bottom="0.25" header="0.5" footer="0.5"/>
  <pageSetup horizontalDpi="600" verticalDpi="600" orientation="portrait" paperSize="9" scale="40" r:id="rId1"/>
  <rowBreaks count="3" manualBreakCount="3">
    <brk id="44" max="17" man="1"/>
    <brk id="88" max="17" man="1"/>
    <brk id="111" max="24" man="1"/>
  </rowBreaks>
  <colBreaks count="1" manualBreakCount="1">
    <brk id="10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10</cp:lastModifiedBy>
  <dcterms:created xsi:type="dcterms:W3CDTF">2017-11-07T13:52:51Z</dcterms:created>
  <dcterms:modified xsi:type="dcterms:W3CDTF">2017-11-07T13:53:30Z</dcterms:modified>
  <cp:category/>
  <cp:version/>
  <cp:contentType/>
  <cp:contentStatus/>
</cp:coreProperties>
</file>