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06 10 17" sheetId="1" r:id="rId1"/>
  </sheets>
  <externalReferences>
    <externalReference r:id="rId4"/>
    <externalReference r:id="rId5"/>
  </externalReferences>
  <definedNames>
    <definedName name="_xlnm.Print_Area" localSheetId="0">'06 10 17'!$A$1:$R$111</definedName>
  </definedNames>
  <calcPr fullCalcOnLoad="1" refMode="R1C1"/>
</workbook>
</file>

<file path=xl/sharedStrings.xml><?xml version="1.0" encoding="utf-8"?>
<sst xmlns="http://schemas.openxmlformats.org/spreadsheetml/2006/main" count="173" uniqueCount="168">
  <si>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09 жовтня 2017 року </t>
  </si>
  <si>
    <t>Код бюджетної класифікації</t>
  </si>
  <si>
    <t>Назва доходів</t>
  </si>
  <si>
    <t>План за розписом на 2017 рік</t>
  </si>
  <si>
    <t>План на січень-жовтень 2017 року</t>
  </si>
  <si>
    <t xml:space="preserve">Фактичні надходження станом на </t>
  </si>
  <si>
    <t>% виконання до плану січня-жовтня 2017 року</t>
  </si>
  <si>
    <t>Відхилення факту від плану січня-жовтня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</si>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</sst>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164" fontId="19" fillId="0" borderId="0" xfId="53" applyNumberFormat="1" applyFont="1" applyBorder="1" applyAlignment="1" applyProtection="1">
      <alignment horizontal="centerContinuous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164" fontId="24" fillId="0" borderId="0" xfId="53" applyNumberFormat="1" applyFont="1" applyBorder="1" applyAlignment="1" applyProtection="1">
      <alignment horizontal="centerContinuous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164" fontId="25" fillId="0" borderId="10" xfId="53" applyNumberFormat="1" applyFont="1" applyBorder="1" applyAlignment="1" applyProtection="1">
      <alignment horizontal="center" wrapText="1"/>
      <protection/>
    </xf>
    <xf numFmtId="3" fontId="25" fillId="0" borderId="10" xfId="53" applyNumberFormat="1" applyFont="1" applyBorder="1" applyAlignment="1" applyProtection="1">
      <alignment horizont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64" fontId="25" fillId="0" borderId="11" xfId="53" applyNumberFormat="1" applyFont="1" applyBorder="1" applyAlignment="1" applyProtection="1">
      <alignment horizontal="center" wrapText="1"/>
      <protection/>
    </xf>
    <xf numFmtId="3" fontId="25" fillId="0" borderId="11" xfId="53" applyNumberFormat="1" applyFont="1" applyBorder="1" applyAlignment="1" applyProtection="1">
      <alignment horizontal="center" wrapText="1"/>
      <protection/>
    </xf>
    <xf numFmtId="49" fontId="25" fillId="0" borderId="12" xfId="53" applyNumberFormat="1" applyFont="1" applyBorder="1" applyAlignment="1" applyProtection="1">
      <alignment horizont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164" fontId="25" fillId="0" borderId="12" xfId="53" applyNumberFormat="1" applyFont="1" applyBorder="1" applyAlignment="1" applyProtection="1">
      <alignment horizontal="center" wrapText="1"/>
      <protection/>
    </xf>
    <xf numFmtId="14" fontId="25" fillId="0" borderId="13" xfId="53" applyNumberFormat="1" applyFont="1" applyBorder="1" applyAlignment="1" applyProtection="1">
      <alignment horizontal="center" wrapText="1"/>
      <protection/>
    </xf>
    <xf numFmtId="3" fontId="25" fillId="0" borderId="12" xfId="53" applyNumberFormat="1" applyFont="1" applyBorder="1" applyAlignment="1" applyProtection="1">
      <alignment horizont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/>
    </xf>
    <xf numFmtId="165" fontId="22" fillId="0" borderId="13" xfId="53" applyNumberFormat="1" applyFont="1" applyBorder="1" applyAlignment="1" applyProtection="1">
      <alignment wrapText="1"/>
      <protection locked="0"/>
    </xf>
    <xf numFmtId="166" fontId="22" fillId="0" borderId="13" xfId="53" applyNumberFormat="1" applyFont="1" applyBorder="1" applyAlignment="1" applyProtection="1">
      <alignment wrapText="1"/>
      <protection locked="0"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4" fontId="25" fillId="5" borderId="13" xfId="54" applyNumberFormat="1" applyFont="1" applyFill="1" applyBorder="1" applyAlignment="1" applyProtection="1">
      <alignment horizontal="left" vertical="center" wrapText="1"/>
      <protection/>
    </xf>
    <xf numFmtId="164" fontId="19" fillId="5" borderId="13" xfId="54" applyNumberFormat="1" applyFont="1" applyFill="1" applyBorder="1" applyAlignment="1" applyProtection="1">
      <alignment horizontal="right" vertical="center" wrapText="1"/>
      <protection/>
    </xf>
    <xf numFmtId="164" fontId="19" fillId="5" borderId="13" xfId="53" applyNumberFormat="1" applyFont="1" applyFill="1" applyBorder="1" applyAlignment="1" applyProtection="1">
      <alignment wrapText="1"/>
      <protection/>
    </xf>
    <xf numFmtId="166" fontId="19" fillId="5" borderId="13" xfId="53" applyNumberFormat="1" applyFont="1" applyFill="1" applyBorder="1" applyAlignment="1" applyProtection="1">
      <alignment wrapText="1"/>
      <protection/>
    </xf>
    <xf numFmtId="3" fontId="25" fillId="33" borderId="13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4" fontId="25" fillId="0" borderId="13" xfId="54" applyNumberFormat="1" applyFont="1" applyBorder="1" applyAlignment="1" applyProtection="1">
      <alignment horizontal="left" vertical="center" wrapText="1"/>
      <protection/>
    </xf>
    <xf numFmtId="164" fontId="19" fillId="0" borderId="13" xfId="53" applyNumberFormat="1" applyFont="1" applyBorder="1" applyAlignment="1" applyProtection="1">
      <alignment wrapText="1"/>
      <protection/>
    </xf>
    <xf numFmtId="166" fontId="19" fillId="0" borderId="13" xfId="53" applyNumberFormat="1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4" fontId="22" fillId="0" borderId="13" xfId="54" applyNumberFormat="1" applyFont="1" applyBorder="1" applyAlignment="1" applyProtection="1">
      <alignment horizontal="left" vertical="center" wrapText="1"/>
      <protection/>
    </xf>
    <xf numFmtId="164" fontId="23" fillId="0" borderId="13" xfId="53" applyNumberFormat="1" applyFont="1" applyBorder="1" applyAlignment="1" applyProtection="1">
      <alignment wrapText="1"/>
      <protection/>
    </xf>
    <xf numFmtId="166" fontId="23" fillId="0" borderId="13" xfId="53" applyNumberFormat="1" applyFont="1" applyBorder="1" applyAlignment="1" applyProtection="1">
      <alignment wrapText="1"/>
      <protection/>
    </xf>
    <xf numFmtId="3" fontId="28" fillId="0" borderId="0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164" fontId="19" fillId="0" borderId="13" xfId="53" applyNumberFormat="1" applyFont="1" applyFill="1" applyBorder="1" applyAlignment="1" applyProtection="1">
      <alignment wrapText="1"/>
      <protection/>
    </xf>
    <xf numFmtId="3" fontId="25" fillId="0" borderId="13" xfId="53" applyNumberFormat="1" applyFont="1" applyFill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49" fontId="28" fillId="0" borderId="13" xfId="54" applyNumberFormat="1" applyFont="1" applyBorder="1" applyAlignment="1" applyProtection="1">
      <alignment horizontal="center" vertical="center"/>
      <protection/>
    </xf>
    <xf numFmtId="164" fontId="28" fillId="0" borderId="13" xfId="54" applyNumberFormat="1" applyFont="1" applyBorder="1" applyAlignment="1" applyProtection="1">
      <alignment horizontal="left" vertical="center" wrapText="1"/>
      <protection/>
    </xf>
    <xf numFmtId="164" fontId="30" fillId="0" borderId="13" xfId="53" applyNumberFormat="1" applyFont="1" applyFill="1" applyBorder="1" applyAlignment="1" applyProtection="1">
      <alignment wrapText="1"/>
      <protection/>
    </xf>
    <xf numFmtId="3" fontId="28" fillId="0" borderId="13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Alignment="1" applyProtection="1">
      <alignment wrapText="1"/>
      <protection locked="0"/>
    </xf>
    <xf numFmtId="3" fontId="31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0" xfId="53" applyNumberFormat="1" applyFont="1" applyFill="1" applyBorder="1" applyProtection="1">
      <alignment/>
      <protection/>
    </xf>
    <xf numFmtId="164" fontId="30" fillId="0" borderId="13" xfId="53" applyNumberFormat="1" applyFont="1" applyBorder="1" applyAlignment="1" applyProtection="1">
      <alignment wrapText="1"/>
      <protection/>
    </xf>
    <xf numFmtId="3" fontId="31" fillId="0" borderId="0" xfId="53" applyNumberFormat="1" applyFont="1" applyFill="1" applyBorder="1" applyProtection="1">
      <alignment/>
      <protection/>
    </xf>
    <xf numFmtId="0" fontId="31" fillId="0" borderId="0" xfId="0" applyFont="1" applyAlignment="1">
      <alignment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4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3" fontId="28" fillId="0" borderId="13" xfId="53" applyNumberFormat="1" applyFont="1" applyBorder="1" applyAlignment="1" applyProtection="1">
      <alignment wrapText="1"/>
      <protection/>
    </xf>
    <xf numFmtId="0" fontId="28" fillId="0" borderId="0" xfId="0" applyFont="1" applyAlignment="1">
      <alignment/>
    </xf>
    <xf numFmtId="164" fontId="23" fillId="0" borderId="13" xfId="53" applyNumberFormat="1" applyFont="1" applyFill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left" wrapText="1"/>
    </xf>
    <xf numFmtId="166" fontId="30" fillId="0" borderId="13" xfId="53" applyNumberFormat="1" applyFont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center" vertical="center" wrapText="1"/>
    </xf>
    <xf numFmtId="164" fontId="33" fillId="0" borderId="13" xfId="53" applyNumberFormat="1" applyFont="1" applyBorder="1" applyAlignment="1" applyProtection="1">
      <alignment wrapText="1"/>
      <protection/>
    </xf>
    <xf numFmtId="166" fontId="23" fillId="5" borderId="13" xfId="53" applyNumberFormat="1" applyFont="1" applyFill="1" applyBorder="1" applyAlignment="1" applyProtection="1">
      <alignment wrapText="1"/>
      <protection/>
    </xf>
    <xf numFmtId="164" fontId="23" fillId="5" borderId="13" xfId="53" applyNumberFormat="1" applyFont="1" applyFill="1" applyBorder="1" applyAlignment="1" applyProtection="1">
      <alignment wrapText="1"/>
      <protection/>
    </xf>
    <xf numFmtId="164" fontId="25" fillId="34" borderId="13" xfId="54" applyNumberFormat="1" applyFont="1" applyFill="1" applyBorder="1" applyAlignment="1" applyProtection="1">
      <alignment horizontal="left" vertical="center" wrapText="1"/>
      <protection/>
    </xf>
    <xf numFmtId="164" fontId="19" fillId="34" borderId="13" xfId="53" applyNumberFormat="1" applyFont="1" applyFill="1" applyBorder="1" applyAlignment="1" applyProtection="1">
      <alignment wrapText="1"/>
      <protection/>
    </xf>
    <xf numFmtId="164" fontId="22" fillId="34" borderId="13" xfId="54" applyNumberFormat="1" applyFont="1" applyFill="1" applyBorder="1" applyAlignment="1" applyProtection="1">
      <alignment horizontal="left" vertical="center" wrapText="1"/>
      <protection/>
    </xf>
    <xf numFmtId="164" fontId="28" fillId="34" borderId="13" xfId="54" applyNumberFormat="1" applyFont="1" applyFill="1" applyBorder="1" applyAlignment="1" applyProtection="1">
      <alignment horizontal="left" vertical="center" wrapText="1"/>
      <protection/>
    </xf>
    <xf numFmtId="164" fontId="30" fillId="34" borderId="13" xfId="53" applyNumberFormat="1" applyFont="1" applyFill="1" applyBorder="1" applyAlignment="1" applyProtection="1">
      <alignment wrapText="1"/>
      <protection/>
    </xf>
    <xf numFmtId="3" fontId="28" fillId="34" borderId="13" xfId="53" applyNumberFormat="1" applyFont="1" applyFill="1" applyBorder="1" applyAlignment="1" applyProtection="1">
      <alignment wrapText="1"/>
      <protection/>
    </xf>
    <xf numFmtId="164" fontId="33" fillId="34" borderId="13" xfId="53" applyNumberFormat="1" applyFont="1" applyFill="1" applyBorder="1" applyAlignment="1" applyProtection="1">
      <alignment wrapText="1"/>
      <protection/>
    </xf>
    <xf numFmtId="3" fontId="28" fillId="34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Protection="1">
      <alignment/>
      <protection/>
    </xf>
    <xf numFmtId="3" fontId="22" fillId="35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Alignment="1" applyProtection="1">
      <alignment wrapText="1"/>
      <protection/>
    </xf>
    <xf numFmtId="0" fontId="28" fillId="0" borderId="0" xfId="0" applyFont="1" applyAlignment="1">
      <alignment wrapText="1"/>
    </xf>
    <xf numFmtId="0" fontId="28" fillId="0" borderId="13" xfId="0" applyFont="1" applyBorder="1" applyAlignment="1">
      <alignment wrapText="1"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49" fontId="22" fillId="0" borderId="13" xfId="54" applyNumberFormat="1" applyFont="1" applyBorder="1" applyAlignment="1" applyProtection="1">
      <alignment vertical="justify"/>
      <protection/>
    </xf>
    <xf numFmtId="0" fontId="28" fillId="0" borderId="14" xfId="0" applyFont="1" applyFill="1" applyBorder="1" applyAlignment="1">
      <alignment horizontal="center" vertical="center" wrapText="1"/>
    </xf>
    <xf numFmtId="49" fontId="25" fillId="36" borderId="13" xfId="54" applyNumberFormat="1" applyFont="1" applyFill="1" applyBorder="1" applyAlignment="1" applyProtection="1">
      <alignment horizontal="center" vertical="center"/>
      <protection/>
    </xf>
    <xf numFmtId="164" fontId="25" fillId="36" borderId="13" xfId="54" applyNumberFormat="1" applyFont="1" applyFill="1" applyBorder="1" applyAlignment="1" applyProtection="1">
      <alignment horizontal="left" vertical="center" wrapText="1"/>
      <protection/>
    </xf>
    <xf numFmtId="164" fontId="19" fillId="36" borderId="13" xfId="53" applyNumberFormat="1" applyFont="1" applyFill="1" applyBorder="1" applyAlignment="1" applyProtection="1">
      <alignment wrapText="1"/>
      <protection/>
    </xf>
    <xf numFmtId="166" fontId="19" fillId="36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6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165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7\&#1044;&#1054;&#1061;&#1054;&#1044;&#1048;%202017\7%20-12%20&#1076;&#1086;&#1093;&#1086;&#1076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 10 17"/>
      <sheetName val="05 10 17"/>
      <sheetName val="9міс (аналіз)"/>
      <sheetName val="вересень"/>
      <sheetName val="28 09 17"/>
      <sheetName val="22 09 17"/>
      <sheetName val="21 09 17"/>
      <sheetName val="15 09 17"/>
      <sheetName val="19 08 2017  "/>
      <sheetName val="17 08 2017 "/>
      <sheetName val="11 08 2017 "/>
      <sheetName val="10 08 2017"/>
      <sheetName val="04 08 2017"/>
      <sheetName val="01 08 2017"/>
      <sheetName val="липень 2017"/>
      <sheetName val="27 07 17"/>
      <sheetName val="21 07 17"/>
      <sheetName val="14 07 17"/>
      <sheetName val="13 07 17"/>
      <sheetName val="07 07 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7"/>
  <sheetViews>
    <sheetView tabSelected="1" view="pageBreakPreview" zoomScale="70" zoomScaleNormal="70" zoomScaleSheetLayoutView="70" zoomScalePageLayoutView="0" workbookViewId="0" topLeftCell="A1">
      <pane xSplit="2" ySplit="8" topLeftCell="C1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10" sqref="E110"/>
    </sheetView>
  </sheetViews>
  <sheetFormatPr defaultColWidth="9.125" defaultRowHeight="12.75"/>
  <cols>
    <col min="1" max="1" width="15.375" style="7" customWidth="1"/>
    <col min="2" max="2" width="37.00390625" style="121" customWidth="1"/>
    <col min="3" max="3" width="18.75390625" style="121" customWidth="1"/>
    <col min="4" max="4" width="18.375" style="122" customWidth="1"/>
    <col min="5" max="5" width="19.125" style="7" bestFit="1" customWidth="1"/>
    <col min="6" max="6" width="18.125" style="7" customWidth="1"/>
    <col min="7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>
      <c r="A3" s="8"/>
      <c r="B3" s="8"/>
      <c r="C3" s="8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 customHeight="1">
      <c r="A4" s="11"/>
      <c r="B4" s="12"/>
      <c r="C4" s="12"/>
      <c r="D4" s="13"/>
      <c r="E4" s="14"/>
      <c r="F4" s="14"/>
      <c r="G4" s="14"/>
      <c r="H4" s="15"/>
      <c r="I4" s="1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2" customFormat="1" ht="15" customHeight="1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20" t="s">
        <v>6</v>
      </c>
      <c r="G5" s="18" t="s">
        <v>7</v>
      </c>
      <c r="H5" s="20" t="s">
        <v>8</v>
      </c>
      <c r="I5" s="20" t="s">
        <v>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2" customFormat="1" ht="36" customHeight="1">
      <c r="A6" s="23"/>
      <c r="B6" s="24"/>
      <c r="C6" s="25"/>
      <c r="D6" s="26"/>
      <c r="E6" s="25"/>
      <c r="F6" s="27"/>
      <c r="G6" s="24"/>
      <c r="H6" s="27"/>
      <c r="I6" s="2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22" customFormat="1" ht="15">
      <c r="A7" s="28"/>
      <c r="B7" s="29"/>
      <c r="C7" s="30"/>
      <c r="D7" s="31"/>
      <c r="E7" s="32">
        <v>43017</v>
      </c>
      <c r="F7" s="33"/>
      <c r="G7" s="29"/>
      <c r="H7" s="33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s="38" customFormat="1" ht="15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  <c r="I8" s="36">
        <v>9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38" customFormat="1" ht="15">
      <c r="A9" s="39"/>
      <c r="B9" s="40" t="s">
        <v>10</v>
      </c>
      <c r="C9" s="40"/>
      <c r="D9" s="41"/>
      <c r="E9" s="42"/>
      <c r="F9" s="42"/>
      <c r="G9" s="42"/>
      <c r="H9" s="43"/>
      <c r="I9" s="4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2" customFormat="1" ht="20.25">
      <c r="A10" s="44">
        <v>10000000</v>
      </c>
      <c r="B10" s="45" t="s">
        <v>11</v>
      </c>
      <c r="C10" s="46">
        <v>3116259</v>
      </c>
      <c r="D10" s="47">
        <f>D11+D29+D40+D42</f>
        <v>2419187.9</v>
      </c>
      <c r="E10" s="47">
        <f>E11+E29+E40+E42+0.00316</f>
        <v>2257491.517499999</v>
      </c>
      <c r="F10" s="47">
        <f>E10/D10*100</f>
        <v>93.31608832451582</v>
      </c>
      <c r="G10" s="47">
        <f>E10-D10</f>
        <v>-161696.38250000076</v>
      </c>
      <c r="H10" s="48">
        <f>E10/C10*100</f>
        <v>72.44235852989111</v>
      </c>
      <c r="I10" s="47">
        <f>E10-C10</f>
        <v>-858767.4825000009</v>
      </c>
      <c r="J10" s="49" t="e">
        <f>J11+J29+J40+J42+#REF!</f>
        <v>#REF!</v>
      </c>
      <c r="K10" s="49" t="e">
        <f>K11+K29+K40+K42+#REF!</f>
        <v>#REF!</v>
      </c>
      <c r="L10" s="49" t="e">
        <f>L11+L29+L40+L42+#REF!</f>
        <v>#REF!</v>
      </c>
      <c r="M10" s="49" t="e">
        <f>M11+M29+M40+M42+#REF!</f>
        <v>#REF!</v>
      </c>
      <c r="N10" s="49" t="e">
        <f>N11+N29+N40+N42+#REF!</f>
        <v>#REF!</v>
      </c>
      <c r="O10" s="49" t="e">
        <f>O11+O29+O40+O42+#REF!</f>
        <v>#REF!</v>
      </c>
      <c r="P10" s="49" t="e">
        <f>P11+P29+P40+P42+#REF!</f>
        <v>#REF!</v>
      </c>
      <c r="Q10" s="49" t="e">
        <f>Q11+Q29+Q40+Q42+#REF!</f>
        <v>#REF!</v>
      </c>
      <c r="R10" s="49" t="e">
        <f>R11+R29+R40+R42+#REF!</f>
        <v>#REF!</v>
      </c>
      <c r="S10" s="49" t="e">
        <f>S11+S29+S40+S42+#REF!</f>
        <v>#REF!</v>
      </c>
      <c r="T10" s="49" t="e">
        <f>T11+T29+T40+T42+#REF!</f>
        <v>#REF!</v>
      </c>
      <c r="U10" s="49" t="e">
        <f>U11+U29+U40+U42+#REF!</f>
        <v>#REF!</v>
      </c>
      <c r="V10" s="49" t="e">
        <f>V11+V29+V40+V42+#REF!</f>
        <v>#REF!</v>
      </c>
      <c r="W10" s="49" t="e">
        <f>W11+W29+W40+W42+#REF!</f>
        <v>#REF!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22" customFormat="1" ht="51.75" customHeight="1">
      <c r="A11" s="51">
        <v>11000000</v>
      </c>
      <c r="B11" s="52" t="s">
        <v>12</v>
      </c>
      <c r="C11" s="53">
        <v>1724986.1</v>
      </c>
      <c r="D11" s="53">
        <f>D12+D18</f>
        <v>1274395.4</v>
      </c>
      <c r="E11" s="53">
        <f>E12+E18</f>
        <v>1284541.1483399996</v>
      </c>
      <c r="F11" s="53">
        <f>E11/D11*100</f>
        <v>100.79612248600394</v>
      </c>
      <c r="G11" s="53">
        <f>E11-D11</f>
        <v>10145.7483399997</v>
      </c>
      <c r="H11" s="54">
        <f>E11/C11*100</f>
        <v>74.46675357789837</v>
      </c>
      <c r="I11" s="53">
        <f>E11-C11</f>
        <v>-440444.9516600005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55" customFormat="1" ht="32.25" customHeight="1">
      <c r="A12" s="51">
        <v>11010000</v>
      </c>
      <c r="B12" s="52" t="s">
        <v>13</v>
      </c>
      <c r="C12" s="53">
        <v>1392234</v>
      </c>
      <c r="D12" s="53">
        <f>D13+D14+D15+D16+D17</f>
        <v>1101488.2</v>
      </c>
      <c r="E12" s="53">
        <f>E13+E14+E15+E16+E17</f>
        <v>1126770.2402299996</v>
      </c>
      <c r="F12" s="53">
        <f aca="true" t="shared" si="0" ref="F12:F77">E12/D12*100</f>
        <v>102.29526201279322</v>
      </c>
      <c r="G12" s="53">
        <f aca="true" t="shared" si="1" ref="G12:G79">E12-D12</f>
        <v>25282.040229999693</v>
      </c>
      <c r="H12" s="54">
        <f aca="true" t="shared" si="2" ref="H12:H97">E12/C12*100</f>
        <v>80.93253290969763</v>
      </c>
      <c r="I12" s="53">
        <f aca="true" t="shared" si="3" ref="I12:I97">E12-C12</f>
        <v>-265463.75977000035</v>
      </c>
      <c r="J12" s="50">
        <v>692931700</v>
      </c>
      <c r="K12" s="50">
        <v>69845600</v>
      </c>
      <c r="L12" s="50">
        <v>692722600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62" customFormat="1" ht="72.75" customHeight="1">
      <c r="A13" s="56" t="s">
        <v>14</v>
      </c>
      <c r="B13" s="57" t="s">
        <v>15</v>
      </c>
      <c r="C13" s="53">
        <v>1259334</v>
      </c>
      <c r="D13" s="58">
        <v>997838.2</v>
      </c>
      <c r="E13" s="58">
        <f>2509627.08646-1505776.25186</f>
        <v>1003850.8346</v>
      </c>
      <c r="F13" s="58">
        <f t="shared" si="0"/>
        <v>100.60256608736766</v>
      </c>
      <c r="G13" s="58">
        <f t="shared" si="1"/>
        <v>6012.63459999999</v>
      </c>
      <c r="H13" s="59">
        <f t="shared" si="2"/>
        <v>79.71283508584696</v>
      </c>
      <c r="I13" s="58">
        <f t="shared" si="3"/>
        <v>-255483.16540000006</v>
      </c>
      <c r="J13" s="60">
        <v>638851977</v>
      </c>
      <c r="K13" s="61">
        <v>62886823</v>
      </c>
      <c r="L13" s="60" t="e">
        <v>#REF!</v>
      </c>
      <c r="M13" s="60" t="e">
        <v>#REF!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s="38" customFormat="1" ht="115.5" customHeight="1">
      <c r="A14" s="56" t="s">
        <v>16</v>
      </c>
      <c r="B14" s="57" t="s">
        <v>17</v>
      </c>
      <c r="C14" s="53">
        <v>10500</v>
      </c>
      <c r="D14" s="58">
        <v>7530</v>
      </c>
      <c r="E14" s="58">
        <f>23521.49229-14112.89532</f>
        <v>9408.596969999999</v>
      </c>
      <c r="F14" s="58">
        <f t="shared" si="0"/>
        <v>124.94816693227091</v>
      </c>
      <c r="G14" s="58">
        <f t="shared" si="1"/>
        <v>1878.5969699999987</v>
      </c>
      <c r="H14" s="59">
        <f t="shared" si="2"/>
        <v>89.60568542857142</v>
      </c>
      <c r="I14" s="58">
        <f t="shared" si="3"/>
        <v>-1091.4030300000013</v>
      </c>
      <c r="J14" s="61">
        <v>4297156</v>
      </c>
      <c r="K14" s="61">
        <v>10352844</v>
      </c>
      <c r="L14" s="61" t="e">
        <v>#REF!</v>
      </c>
      <c r="M14" s="61" t="e">
        <v>#REF!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38" customFormat="1" ht="62.25">
      <c r="A15" s="56" t="s">
        <v>18</v>
      </c>
      <c r="B15" s="57" t="s">
        <v>19</v>
      </c>
      <c r="C15" s="53">
        <v>69900</v>
      </c>
      <c r="D15" s="58">
        <v>54050</v>
      </c>
      <c r="E15" s="58">
        <f>170826.14149-102495.68494</f>
        <v>68330.45655</v>
      </c>
      <c r="F15" s="58">
        <f t="shared" si="0"/>
        <v>126.42082617946346</v>
      </c>
      <c r="G15" s="58">
        <f t="shared" si="1"/>
        <v>14280.456550000003</v>
      </c>
      <c r="H15" s="59">
        <f t="shared" si="2"/>
        <v>97.7545873390558</v>
      </c>
      <c r="I15" s="58">
        <f t="shared" si="3"/>
        <v>-1569.5434499999974</v>
      </c>
      <c r="J15" s="61">
        <v>209100</v>
      </c>
      <c r="K15" s="61">
        <v>19524900</v>
      </c>
      <c r="L15" s="61" t="e">
        <v>#REF!</v>
      </c>
      <c r="M15" s="61" t="e">
        <v>#REF!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38" customFormat="1" ht="62.25">
      <c r="A16" s="56" t="s">
        <v>20</v>
      </c>
      <c r="B16" s="57" t="s">
        <v>21</v>
      </c>
      <c r="C16" s="53">
        <v>52500</v>
      </c>
      <c r="D16" s="58">
        <v>42070</v>
      </c>
      <c r="E16" s="58">
        <f>112949.01431-67769.40865</f>
        <v>45179.60566</v>
      </c>
      <c r="F16" s="58">
        <f t="shared" si="0"/>
        <v>107.39150382695509</v>
      </c>
      <c r="G16" s="58">
        <f t="shared" si="1"/>
        <v>3109.605660000001</v>
      </c>
      <c r="H16" s="59">
        <f t="shared" si="2"/>
        <v>86.05639173333334</v>
      </c>
      <c r="I16" s="58">
        <f t="shared" si="3"/>
        <v>-7320.394339999999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38" customFormat="1" ht="108.75">
      <c r="A17" s="56" t="s">
        <v>22</v>
      </c>
      <c r="B17" s="57" t="s">
        <v>23</v>
      </c>
      <c r="C17" s="53">
        <v>0</v>
      </c>
      <c r="D17" s="58">
        <v>0</v>
      </c>
      <c r="E17" s="58">
        <f>1.86612-1.11967</f>
        <v>0.7464500000000001</v>
      </c>
      <c r="F17" s="58">
        <v>0</v>
      </c>
      <c r="G17" s="58">
        <f t="shared" si="1"/>
        <v>0.7464500000000001</v>
      </c>
      <c r="H17" s="59">
        <v>0</v>
      </c>
      <c r="I17" s="58">
        <f t="shared" si="3"/>
        <v>0.7464500000000001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55" customFormat="1" ht="40.5" customHeight="1">
      <c r="A18" s="51">
        <v>11020000</v>
      </c>
      <c r="B18" s="52" t="s">
        <v>24</v>
      </c>
      <c r="C18" s="53">
        <v>332752.1</v>
      </c>
      <c r="D18" s="63">
        <f>SUM(D19:D28)</f>
        <v>172907.2</v>
      </c>
      <c r="E18" s="63">
        <f>E19+E20+E21+E22+E23+E24+E25+E26+E27+E28</f>
        <v>157770.9081099999</v>
      </c>
      <c r="F18" s="53">
        <f t="shared" si="0"/>
        <v>91.24600254356088</v>
      </c>
      <c r="G18" s="53">
        <f t="shared" si="1"/>
        <v>-15136.29189000011</v>
      </c>
      <c r="H18" s="59">
        <f t="shared" si="2"/>
        <v>47.41394813436186</v>
      </c>
      <c r="I18" s="58">
        <f t="shared" si="3"/>
        <v>-174981.19189000007</v>
      </c>
      <c r="J18" s="64" t="e">
        <f>J19+#REF!</f>
        <v>#REF!</v>
      </c>
      <c r="K18" s="64" t="e">
        <f>K19+#REF!</f>
        <v>#REF!</v>
      </c>
      <c r="L18" s="64" t="e">
        <f>L19+#REF!</f>
        <v>#REF!</v>
      </c>
      <c r="M18" s="64" t="e">
        <f>M19+#REF!</f>
        <v>#REF!</v>
      </c>
      <c r="N18" s="64" t="e">
        <f>N19+#REF!</f>
        <v>#REF!</v>
      </c>
      <c r="O18" s="64" t="e">
        <f>O19+#REF!</f>
        <v>#REF!</v>
      </c>
      <c r="P18" s="64" t="e">
        <f>P19+#REF!</f>
        <v>#REF!</v>
      </c>
      <c r="Q18" s="64" t="e">
        <f>Q19+#REF!</f>
        <v>#REF!</v>
      </c>
      <c r="R18" s="64" t="e">
        <f>R19+#REF!</f>
        <v>#REF!</v>
      </c>
      <c r="S18" s="64" t="e">
        <f>S19+#REF!</f>
        <v>#REF!</v>
      </c>
      <c r="T18" s="64" t="e">
        <f>T19+#REF!</f>
        <v>#REF!</v>
      </c>
      <c r="U18" s="64" t="e">
        <f>U19+#REF!</f>
        <v>#REF!</v>
      </c>
      <c r="V18" s="64" t="e">
        <f>V19+#REF!</f>
        <v>#REF!</v>
      </c>
      <c r="W18" s="64" t="e">
        <f>W19+#REF!</f>
        <v>#REF!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38" customFormat="1" ht="46.5">
      <c r="A19" s="56">
        <v>11020200</v>
      </c>
      <c r="B19" s="57" t="s">
        <v>25</v>
      </c>
      <c r="C19" s="53">
        <v>2156</v>
      </c>
      <c r="D19" s="58">
        <v>1884</v>
      </c>
      <c r="E19" s="58">
        <v>1839.67563</v>
      </c>
      <c r="F19" s="58">
        <f t="shared" si="0"/>
        <v>97.64732643312102</v>
      </c>
      <c r="G19" s="58">
        <f t="shared" si="1"/>
        <v>-44.324370000000044</v>
      </c>
      <c r="H19" s="59">
        <f t="shared" si="2"/>
        <v>85.32818320964749</v>
      </c>
      <c r="I19" s="58">
        <f t="shared" si="3"/>
        <v>-316.32437000000004</v>
      </c>
      <c r="J19" s="61">
        <v>4285100</v>
      </c>
      <c r="K19" s="61" t="e">
        <f>#REF!-J19</f>
        <v>#REF!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38" customFormat="1" ht="46.5">
      <c r="A20" s="56" t="s">
        <v>26</v>
      </c>
      <c r="B20" s="57" t="s">
        <v>25</v>
      </c>
      <c r="C20" s="53">
        <v>0</v>
      </c>
      <c r="D20" s="58">
        <v>0</v>
      </c>
      <c r="E20" s="58">
        <v>269.68932</v>
      </c>
      <c r="F20" s="58">
        <v>0</v>
      </c>
      <c r="G20" s="58">
        <f t="shared" si="1"/>
        <v>269.68932</v>
      </c>
      <c r="H20" s="59">
        <v>0</v>
      </c>
      <c r="I20" s="58">
        <f>E20-C20</f>
        <v>269.68932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38" customFormat="1" ht="46.5">
      <c r="A21" s="56" t="s">
        <v>27</v>
      </c>
      <c r="B21" s="57" t="s">
        <v>28</v>
      </c>
      <c r="C21" s="53">
        <v>215440</v>
      </c>
      <c r="D21" s="58">
        <v>87830</v>
      </c>
      <c r="E21" s="58">
        <f>801938.5122-721744.66095</f>
        <v>80193.85124999995</v>
      </c>
      <c r="F21" s="58">
        <f t="shared" si="0"/>
        <v>91.30576255265849</v>
      </c>
      <c r="G21" s="58">
        <f t="shared" si="1"/>
        <v>-7636.148750000051</v>
      </c>
      <c r="H21" s="59">
        <f t="shared" si="2"/>
        <v>37.22328780634977</v>
      </c>
      <c r="I21" s="58">
        <f t="shared" si="3"/>
        <v>-135246.14875000005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38" customFormat="1" ht="36.75" customHeight="1">
      <c r="A22" s="56" t="s">
        <v>29</v>
      </c>
      <c r="B22" s="57" t="s">
        <v>30</v>
      </c>
      <c r="C22" s="53">
        <v>20000</v>
      </c>
      <c r="D22" s="58">
        <v>15810</v>
      </c>
      <c r="E22" s="58">
        <f>117384.4993-105646.04921</f>
        <v>11738.450089999998</v>
      </c>
      <c r="F22" s="58">
        <f t="shared" si="0"/>
        <v>74.24699614168246</v>
      </c>
      <c r="G22" s="58">
        <f t="shared" si="1"/>
        <v>-4071.5499100000015</v>
      </c>
      <c r="H22" s="59">
        <f t="shared" si="2"/>
        <v>58.692250449999996</v>
      </c>
      <c r="I22" s="58">
        <f t="shared" si="3"/>
        <v>-8261.549910000002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38" customFormat="1" ht="73.5" customHeight="1">
      <c r="A23" s="56" t="s">
        <v>31</v>
      </c>
      <c r="B23" s="57" t="s">
        <v>32</v>
      </c>
      <c r="C23" s="53">
        <v>6400</v>
      </c>
      <c r="D23" s="58">
        <v>2400</v>
      </c>
      <c r="E23" s="58">
        <f>22260.50757-20034.45681</f>
        <v>2226.050760000002</v>
      </c>
      <c r="F23" s="58">
        <v>0</v>
      </c>
      <c r="G23" s="58">
        <f t="shared" si="1"/>
        <v>-173.9492399999981</v>
      </c>
      <c r="H23" s="59">
        <f t="shared" si="2"/>
        <v>34.78204312500003</v>
      </c>
      <c r="I23" s="58">
        <f t="shared" si="3"/>
        <v>-4173.949239999998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38" customFormat="1" ht="71.25" customHeight="1">
      <c r="A24" s="56" t="s">
        <v>33</v>
      </c>
      <c r="B24" s="57" t="s">
        <v>34</v>
      </c>
      <c r="C24" s="53">
        <v>12100</v>
      </c>
      <c r="D24" s="58">
        <v>9050</v>
      </c>
      <c r="E24" s="58">
        <f>88592.51217-79733.26097</f>
        <v>8859.251199999999</v>
      </c>
      <c r="F24" s="58">
        <f t="shared" si="0"/>
        <v>97.89227845303866</v>
      </c>
      <c r="G24" s="58">
        <f t="shared" si="1"/>
        <v>-190.7488000000012</v>
      </c>
      <c r="H24" s="59">
        <f t="shared" si="2"/>
        <v>73.2169520661157</v>
      </c>
      <c r="I24" s="58">
        <f t="shared" si="3"/>
        <v>-3240.748800000001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38" customFormat="1" ht="62.25">
      <c r="A25" s="56" t="s">
        <v>35</v>
      </c>
      <c r="B25" s="57" t="s">
        <v>36</v>
      </c>
      <c r="C25" s="53">
        <v>15500</v>
      </c>
      <c r="D25" s="58">
        <v>9</v>
      </c>
      <c r="E25" s="58">
        <f>985.41208-886.87086</f>
        <v>98.54121999999995</v>
      </c>
      <c r="F25" s="58">
        <f t="shared" si="0"/>
        <v>1094.902444444444</v>
      </c>
      <c r="G25" s="58">
        <f t="shared" si="1"/>
        <v>89.54121999999995</v>
      </c>
      <c r="H25" s="59">
        <f t="shared" si="2"/>
        <v>0.6357498064516126</v>
      </c>
      <c r="I25" s="58">
        <f t="shared" si="3"/>
        <v>-15401.45878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38" customFormat="1" ht="33.75" customHeight="1">
      <c r="A26" s="56" t="s">
        <v>37</v>
      </c>
      <c r="B26" s="57" t="s">
        <v>38</v>
      </c>
      <c r="C26" s="53">
        <v>73100</v>
      </c>
      <c r="D26" s="58">
        <v>53310</v>
      </c>
      <c r="E26" s="58">
        <f>497984.78235-448186.30404</f>
        <v>49798.47830999998</v>
      </c>
      <c r="F26" s="58">
        <f t="shared" si="0"/>
        <v>93.41301502532353</v>
      </c>
      <c r="G26" s="58">
        <f t="shared" si="1"/>
        <v>-3511.521690000023</v>
      </c>
      <c r="H26" s="59">
        <f t="shared" si="2"/>
        <v>68.12377333789327</v>
      </c>
      <c r="I26" s="58">
        <f t="shared" si="3"/>
        <v>-23301.521690000023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38" customFormat="1" ht="25.5" customHeight="1">
      <c r="A27" s="56" t="s">
        <v>39</v>
      </c>
      <c r="B27" s="57" t="s">
        <v>40</v>
      </c>
      <c r="C27" s="53">
        <v>0.6</v>
      </c>
      <c r="D27" s="58">
        <v>0</v>
      </c>
      <c r="E27" s="58">
        <f>13.536-12.1824</f>
        <v>1.3536000000000001</v>
      </c>
      <c r="F27" s="58">
        <v>0</v>
      </c>
      <c r="G27" s="58">
        <f t="shared" si="1"/>
        <v>1.3536000000000001</v>
      </c>
      <c r="H27" s="59">
        <f t="shared" si="2"/>
        <v>225.60000000000002</v>
      </c>
      <c r="I27" s="58">
        <f t="shared" si="3"/>
        <v>0.7536000000000002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38" customFormat="1" ht="84" customHeight="1">
      <c r="A28" s="56" t="s">
        <v>41</v>
      </c>
      <c r="B28" s="65" t="s">
        <v>42</v>
      </c>
      <c r="C28" s="53">
        <v>3540</v>
      </c>
      <c r="D28" s="58">
        <v>2614.2</v>
      </c>
      <c r="E28" s="58">
        <f>27455.66722-24710.10049</f>
        <v>2745.5667299999986</v>
      </c>
      <c r="F28" s="58">
        <f t="shared" si="0"/>
        <v>105.02512164333253</v>
      </c>
      <c r="G28" s="58">
        <f t="shared" si="1"/>
        <v>131.36672999999882</v>
      </c>
      <c r="H28" s="59">
        <f t="shared" si="2"/>
        <v>77.5583822033898</v>
      </c>
      <c r="I28" s="58">
        <f t="shared" si="3"/>
        <v>-794.4332700000014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22" customFormat="1" ht="46.5">
      <c r="A29" s="51">
        <v>13000000</v>
      </c>
      <c r="B29" s="52" t="s">
        <v>43</v>
      </c>
      <c r="C29" s="53">
        <v>18454.4</v>
      </c>
      <c r="D29" s="63">
        <f>D31+D36+D39+D30</f>
        <v>13848.7</v>
      </c>
      <c r="E29" s="63">
        <f>E31+E36+E39+E30</f>
        <v>12454.575269999998</v>
      </c>
      <c r="F29" s="53">
        <f t="shared" si="0"/>
        <v>89.93317257215476</v>
      </c>
      <c r="G29" s="53">
        <f t="shared" si="1"/>
        <v>-1394.1247300000032</v>
      </c>
      <c r="H29" s="54">
        <f t="shared" si="2"/>
        <v>67.48837821874456</v>
      </c>
      <c r="I29" s="53">
        <f t="shared" si="3"/>
        <v>-5999.824730000004</v>
      </c>
      <c r="J29" s="64">
        <f aca="true" t="shared" si="4" ref="J29:W29">J31+J36+J39</f>
        <v>7978800</v>
      </c>
      <c r="K29" s="64" t="e">
        <f t="shared" si="4"/>
        <v>#REF!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4">
        <f t="shared" si="4"/>
        <v>0</v>
      </c>
      <c r="T29" s="64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22" customFormat="1" ht="30.75">
      <c r="A30" s="51" t="s">
        <v>44</v>
      </c>
      <c r="B30" s="52" t="s">
        <v>45</v>
      </c>
      <c r="C30" s="53">
        <v>0</v>
      </c>
      <c r="D30" s="63">
        <v>0</v>
      </c>
      <c r="E30" s="63">
        <v>54.87683</v>
      </c>
      <c r="F30" s="53">
        <v>0</v>
      </c>
      <c r="G30" s="53">
        <f t="shared" si="1"/>
        <v>54.87683</v>
      </c>
      <c r="H30" s="54">
        <v>0</v>
      </c>
      <c r="I30" s="53"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62" customFormat="1" ht="32.25">
      <c r="A31" s="66">
        <v>13020000</v>
      </c>
      <c r="B31" s="67" t="s">
        <v>46</v>
      </c>
      <c r="C31" s="53">
        <v>17237</v>
      </c>
      <c r="D31" s="68">
        <f>D32+D33</f>
        <v>12982.5</v>
      </c>
      <c r="E31" s="68">
        <f>E32+E33+E34+E35</f>
        <v>9993.515799999997</v>
      </c>
      <c r="F31" s="53">
        <f t="shared" si="0"/>
        <v>76.97682110533408</v>
      </c>
      <c r="G31" s="53">
        <f t="shared" si="1"/>
        <v>-2988.9842000000026</v>
      </c>
      <c r="H31" s="54">
        <f t="shared" si="2"/>
        <v>57.97711782792828</v>
      </c>
      <c r="I31" s="53">
        <f t="shared" si="3"/>
        <v>-7243.484200000003</v>
      </c>
      <c r="J31" s="69">
        <f aca="true" t="shared" si="5" ref="J31:W31">J32+J33</f>
        <v>7978500</v>
      </c>
      <c r="K31" s="69" t="e">
        <f t="shared" si="5"/>
        <v>#REF!</v>
      </c>
      <c r="L31" s="69">
        <f t="shared" si="5"/>
        <v>0</v>
      </c>
      <c r="M31" s="69">
        <f t="shared" si="5"/>
        <v>0</v>
      </c>
      <c r="N31" s="69">
        <f t="shared" si="5"/>
        <v>0</v>
      </c>
      <c r="O31" s="69">
        <f t="shared" si="5"/>
        <v>0</v>
      </c>
      <c r="P31" s="69">
        <f t="shared" si="5"/>
        <v>0</v>
      </c>
      <c r="Q31" s="69">
        <f t="shared" si="5"/>
        <v>0</v>
      </c>
      <c r="R31" s="69">
        <f t="shared" si="5"/>
        <v>0</v>
      </c>
      <c r="S31" s="69">
        <f t="shared" si="5"/>
        <v>0</v>
      </c>
      <c r="T31" s="69">
        <f t="shared" si="5"/>
        <v>0</v>
      </c>
      <c r="U31" s="69">
        <f t="shared" si="5"/>
        <v>0</v>
      </c>
      <c r="V31" s="69">
        <f t="shared" si="5"/>
        <v>0</v>
      </c>
      <c r="W31" s="69">
        <f t="shared" si="5"/>
        <v>0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s="62" customFormat="1" ht="78">
      <c r="A32" s="56" t="s">
        <v>47</v>
      </c>
      <c r="B32" s="57" t="s">
        <v>48</v>
      </c>
      <c r="C32" s="53">
        <v>17237</v>
      </c>
      <c r="D32" s="58">
        <v>12982.5</v>
      </c>
      <c r="E32" s="58">
        <f>18975.98159-9487.99075</f>
        <v>9487.990839999999</v>
      </c>
      <c r="F32" s="58">
        <f t="shared" si="0"/>
        <v>73.08292578471017</v>
      </c>
      <c r="G32" s="58">
        <f t="shared" si="1"/>
        <v>-3494.5091600000014</v>
      </c>
      <c r="H32" s="59">
        <f t="shared" si="2"/>
        <v>55.04432813134535</v>
      </c>
      <c r="I32" s="58">
        <f t="shared" si="3"/>
        <v>-7749.009160000001</v>
      </c>
      <c r="J32" s="70">
        <v>7978500</v>
      </c>
      <c r="K32" s="61" t="e">
        <f>#REF!-J32</f>
        <v>#REF!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s="38" customFormat="1" ht="46.5">
      <c r="A33" s="56">
        <v>13020200</v>
      </c>
      <c r="B33" s="57" t="s">
        <v>49</v>
      </c>
      <c r="C33" s="53">
        <v>0</v>
      </c>
      <c r="D33" s="58">
        <v>0</v>
      </c>
      <c r="E33" s="58">
        <v>-0.36937</v>
      </c>
      <c r="F33" s="58">
        <v>0</v>
      </c>
      <c r="G33" s="58">
        <f t="shared" si="1"/>
        <v>-0.36937</v>
      </c>
      <c r="H33" s="59">
        <v>0</v>
      </c>
      <c r="I33" s="58">
        <f t="shared" si="3"/>
        <v>-0.36937</v>
      </c>
      <c r="J33" s="71"/>
      <c r="K33" s="61" t="e">
        <f>#REF!-J33</f>
        <v>#REF!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s="38" customFormat="1" ht="62.25">
      <c r="A34" s="56" t="s">
        <v>50</v>
      </c>
      <c r="B34" s="57" t="s">
        <v>51</v>
      </c>
      <c r="C34" s="53">
        <v>0</v>
      </c>
      <c r="D34" s="58">
        <v>0</v>
      </c>
      <c r="E34" s="58">
        <f>993.60561-496.80281</f>
        <v>496.80279999999993</v>
      </c>
      <c r="F34" s="58">
        <v>0</v>
      </c>
      <c r="G34" s="58">
        <f t="shared" si="1"/>
        <v>496.80279999999993</v>
      </c>
      <c r="H34" s="59">
        <v>0</v>
      </c>
      <c r="I34" s="58">
        <v>0</v>
      </c>
      <c r="J34" s="71"/>
      <c r="K34" s="6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s="38" customFormat="1" ht="62.25">
      <c r="A35" s="56" t="s">
        <v>52</v>
      </c>
      <c r="B35" s="57" t="s">
        <v>53</v>
      </c>
      <c r="C35" s="53">
        <v>0</v>
      </c>
      <c r="D35" s="58">
        <v>0</v>
      </c>
      <c r="E35" s="58">
        <f>18.18306-9.09153</f>
        <v>9.09153</v>
      </c>
      <c r="F35" s="58">
        <v>0</v>
      </c>
      <c r="G35" s="58">
        <f t="shared" si="1"/>
        <v>9.09153</v>
      </c>
      <c r="H35" s="59">
        <v>0</v>
      </c>
      <c r="I35" s="58">
        <v>0</v>
      </c>
      <c r="J35" s="71"/>
      <c r="K35" s="6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s="62" customFormat="1" ht="32.25">
      <c r="A36" s="66">
        <v>13030000</v>
      </c>
      <c r="B36" s="67" t="s">
        <v>54</v>
      </c>
      <c r="C36" s="53">
        <v>1216.8</v>
      </c>
      <c r="D36" s="68">
        <f>D37+D38</f>
        <v>866</v>
      </c>
      <c r="E36" s="68">
        <f>E37+E38</f>
        <v>2405.2017400000004</v>
      </c>
      <c r="F36" s="53">
        <v>0</v>
      </c>
      <c r="G36" s="53">
        <f t="shared" si="1"/>
        <v>1539.2017400000004</v>
      </c>
      <c r="H36" s="59">
        <f t="shared" si="2"/>
        <v>197.66615220249838</v>
      </c>
      <c r="I36" s="58">
        <f t="shared" si="3"/>
        <v>1188.4017400000005</v>
      </c>
      <c r="J36" s="70"/>
      <c r="K36" s="72" t="e">
        <f>#REF!-J36</f>
        <v>#REF!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s="62" customFormat="1" ht="62.25">
      <c r="A37" s="56" t="s">
        <v>55</v>
      </c>
      <c r="B37" s="57" t="s">
        <v>56</v>
      </c>
      <c r="C37" s="53">
        <v>104</v>
      </c>
      <c r="D37" s="58">
        <v>85</v>
      </c>
      <c r="E37" s="58">
        <f>348.47057-261.35278</f>
        <v>87.11779000000001</v>
      </c>
      <c r="F37" s="58">
        <v>0</v>
      </c>
      <c r="G37" s="58">
        <f t="shared" si="1"/>
        <v>2.1177900000000136</v>
      </c>
      <c r="H37" s="59">
        <f t="shared" si="2"/>
        <v>83.76710576923078</v>
      </c>
      <c r="I37" s="58">
        <f t="shared" si="3"/>
        <v>-16.882209999999986</v>
      </c>
      <c r="J37" s="70"/>
      <c r="K37" s="61" t="e">
        <f>#REF!-J37</f>
        <v>#REF!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s="38" customFormat="1" ht="46.5">
      <c r="A38" s="56">
        <v>13030200</v>
      </c>
      <c r="B38" s="73" t="s">
        <v>57</v>
      </c>
      <c r="C38" s="53">
        <v>1112.8</v>
      </c>
      <c r="D38" s="58">
        <v>781</v>
      </c>
      <c r="E38" s="58">
        <v>2318.08395</v>
      </c>
      <c r="F38" s="58">
        <v>0</v>
      </c>
      <c r="G38" s="58">
        <f t="shared" si="1"/>
        <v>1537.0839500000002</v>
      </c>
      <c r="H38" s="59">
        <f t="shared" si="2"/>
        <v>208.3109228971963</v>
      </c>
      <c r="I38" s="58">
        <f t="shared" si="3"/>
        <v>1205.2839500000002</v>
      </c>
      <c r="J38" s="74">
        <v>127000</v>
      </c>
      <c r="K38" s="61" t="e">
        <f>#REF!-J38</f>
        <v>#REF!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77" customFormat="1" ht="32.25">
      <c r="A39" s="66" t="s">
        <v>58</v>
      </c>
      <c r="B39" s="67" t="s">
        <v>59</v>
      </c>
      <c r="C39" s="53">
        <v>0.6</v>
      </c>
      <c r="D39" s="75">
        <v>0.2</v>
      </c>
      <c r="E39" s="75">
        <v>0.9809</v>
      </c>
      <c r="F39" s="53">
        <v>0</v>
      </c>
      <c r="G39" s="53">
        <f t="shared" si="1"/>
        <v>0.7808999999999999</v>
      </c>
      <c r="H39" s="54">
        <f t="shared" si="2"/>
        <v>163.48333333333335</v>
      </c>
      <c r="I39" s="53">
        <f t="shared" si="3"/>
        <v>0.3809</v>
      </c>
      <c r="J39" s="76">
        <v>300</v>
      </c>
      <c r="K39" s="72" t="e">
        <f>#REF!-J39</f>
        <v>#REF!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s="22" customFormat="1" ht="30.75">
      <c r="A40" s="51">
        <v>14000000</v>
      </c>
      <c r="B40" s="52" t="s">
        <v>60</v>
      </c>
      <c r="C40" s="53">
        <v>209217.3</v>
      </c>
      <c r="D40" s="53">
        <f>D41</f>
        <v>153000</v>
      </c>
      <c r="E40" s="53">
        <f>E41</f>
        <v>76143.24288</v>
      </c>
      <c r="F40" s="53">
        <f t="shared" si="0"/>
        <v>49.76682541176471</v>
      </c>
      <c r="G40" s="53">
        <f t="shared" si="1"/>
        <v>-76856.75712</v>
      </c>
      <c r="H40" s="54">
        <f t="shared" si="2"/>
        <v>36.39433396760211</v>
      </c>
      <c r="I40" s="53">
        <f t="shared" si="3"/>
        <v>-133074.05711999998</v>
      </c>
      <c r="J40" s="78"/>
      <c r="K40" s="5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38" customFormat="1" ht="62.25">
      <c r="A41" s="79">
        <v>14040000</v>
      </c>
      <c r="B41" s="80" t="s">
        <v>61</v>
      </c>
      <c r="C41" s="53">
        <v>209217.3</v>
      </c>
      <c r="D41" s="58">
        <v>153000</v>
      </c>
      <c r="E41" s="58">
        <v>76143.24288</v>
      </c>
      <c r="F41" s="58">
        <f t="shared" si="0"/>
        <v>49.76682541176471</v>
      </c>
      <c r="G41" s="58">
        <f t="shared" si="1"/>
        <v>-76856.75712</v>
      </c>
      <c r="H41" s="59">
        <f t="shared" si="2"/>
        <v>36.39433396760211</v>
      </c>
      <c r="I41" s="58">
        <f t="shared" si="3"/>
        <v>-133074.05711999998</v>
      </c>
      <c r="J41" s="74"/>
      <c r="K41" s="61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22" customFormat="1" ht="20.25">
      <c r="A42" s="51" t="s">
        <v>62</v>
      </c>
      <c r="B42" s="81" t="s">
        <v>63</v>
      </c>
      <c r="C42" s="53">
        <v>1163601.2</v>
      </c>
      <c r="D42" s="53">
        <f>D43+D54+D56+D67</f>
        <v>977943.8</v>
      </c>
      <c r="E42" s="53">
        <f>E43+E54+E56+E67+E59</f>
        <v>884352.5478499997</v>
      </c>
      <c r="F42" s="53">
        <f t="shared" si="0"/>
        <v>90.42979237150435</v>
      </c>
      <c r="G42" s="53">
        <f t="shared" si="1"/>
        <v>-93591.2521500003</v>
      </c>
      <c r="H42" s="54">
        <f t="shared" si="2"/>
        <v>76.0013437464657</v>
      </c>
      <c r="I42" s="53">
        <f t="shared" si="3"/>
        <v>-279248.6521500002</v>
      </c>
      <c r="J42" s="78"/>
      <c r="K42" s="5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84" customFormat="1" ht="20.25">
      <c r="A43" s="66" t="s">
        <v>64</v>
      </c>
      <c r="B43" s="82" t="s">
        <v>65</v>
      </c>
      <c r="C43" s="53">
        <v>829166.2</v>
      </c>
      <c r="D43" s="75">
        <f aca="true" t="shared" si="6" ref="D43:W43">D44+D45+D46+D47+D48+D49+D50+D51+D52+D53</f>
        <v>696413</v>
      </c>
      <c r="E43" s="75">
        <f t="shared" si="6"/>
        <v>587445.1827599999</v>
      </c>
      <c r="F43" s="53">
        <f t="shared" si="0"/>
        <v>84.35298921186134</v>
      </c>
      <c r="G43" s="53">
        <f t="shared" si="1"/>
        <v>-108967.81724000012</v>
      </c>
      <c r="H43" s="54">
        <f t="shared" si="2"/>
        <v>70.84770010644426</v>
      </c>
      <c r="I43" s="53">
        <f t="shared" si="3"/>
        <v>-241721.01724000007</v>
      </c>
      <c r="J43" s="83">
        <f t="shared" si="6"/>
        <v>0</v>
      </c>
      <c r="K43" s="83">
        <f t="shared" si="6"/>
        <v>0</v>
      </c>
      <c r="L43" s="83">
        <f t="shared" si="6"/>
        <v>0</v>
      </c>
      <c r="M43" s="83">
        <f t="shared" si="6"/>
        <v>0</v>
      </c>
      <c r="N43" s="83">
        <f t="shared" si="6"/>
        <v>0</v>
      </c>
      <c r="O43" s="83">
        <f t="shared" si="6"/>
        <v>0</v>
      </c>
      <c r="P43" s="83">
        <f t="shared" si="6"/>
        <v>0</v>
      </c>
      <c r="Q43" s="83">
        <f t="shared" si="6"/>
        <v>0</v>
      </c>
      <c r="R43" s="83">
        <f t="shared" si="6"/>
        <v>0</v>
      </c>
      <c r="S43" s="83">
        <f t="shared" si="6"/>
        <v>0</v>
      </c>
      <c r="T43" s="83">
        <f t="shared" si="6"/>
        <v>0</v>
      </c>
      <c r="U43" s="83">
        <f t="shared" si="6"/>
        <v>0</v>
      </c>
      <c r="V43" s="83">
        <f t="shared" si="6"/>
        <v>0</v>
      </c>
      <c r="W43" s="83">
        <f t="shared" si="6"/>
        <v>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s="38" customFormat="1" ht="78">
      <c r="A44" s="79">
        <v>18010100</v>
      </c>
      <c r="B44" s="80" t="s">
        <v>66</v>
      </c>
      <c r="C44" s="53">
        <v>2676.6</v>
      </c>
      <c r="D44" s="58">
        <v>2411</v>
      </c>
      <c r="E44" s="58">
        <v>2517.20717</v>
      </c>
      <c r="F44" s="58">
        <f t="shared" si="0"/>
        <v>104.40510866860224</v>
      </c>
      <c r="G44" s="58">
        <f t="shared" si="1"/>
        <v>106.20717000000013</v>
      </c>
      <c r="H44" s="59">
        <f t="shared" si="2"/>
        <v>94.04495143091984</v>
      </c>
      <c r="I44" s="58">
        <f t="shared" si="3"/>
        <v>-159.39282999999978</v>
      </c>
      <c r="J44" s="74"/>
      <c r="K44" s="61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38" customFormat="1" ht="78">
      <c r="A45" s="79">
        <v>18010200</v>
      </c>
      <c r="B45" s="80" t="s">
        <v>67</v>
      </c>
      <c r="C45" s="53">
        <v>1373.2</v>
      </c>
      <c r="D45" s="58">
        <v>1139</v>
      </c>
      <c r="E45" s="58">
        <v>1958.08006</v>
      </c>
      <c r="F45" s="58">
        <f t="shared" si="0"/>
        <v>171.9122089552239</v>
      </c>
      <c r="G45" s="58">
        <f t="shared" si="1"/>
        <v>819.08006</v>
      </c>
      <c r="H45" s="59">
        <f t="shared" si="2"/>
        <v>142.59248907660938</v>
      </c>
      <c r="I45" s="58">
        <f t="shared" si="3"/>
        <v>584.88006</v>
      </c>
      <c r="J45" s="74"/>
      <c r="K45" s="61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38" customFormat="1" ht="78">
      <c r="A46" s="79">
        <v>18010300</v>
      </c>
      <c r="B46" s="80" t="s">
        <v>68</v>
      </c>
      <c r="C46" s="53">
        <v>191.9</v>
      </c>
      <c r="D46" s="58">
        <v>171</v>
      </c>
      <c r="E46" s="58">
        <v>295.07077</v>
      </c>
      <c r="F46" s="58">
        <f t="shared" si="0"/>
        <v>172.5560058479532</v>
      </c>
      <c r="G46" s="58">
        <f t="shared" si="1"/>
        <v>124.07076999999998</v>
      </c>
      <c r="H46" s="59">
        <f t="shared" si="2"/>
        <v>153.76277748827513</v>
      </c>
      <c r="I46" s="58">
        <f t="shared" si="3"/>
        <v>103.17076999999998</v>
      </c>
      <c r="J46" s="74"/>
      <c r="K46" s="61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38" customFormat="1" ht="78">
      <c r="A47" s="79">
        <v>18010400</v>
      </c>
      <c r="B47" s="80" t="s">
        <v>69</v>
      </c>
      <c r="C47" s="53">
        <v>36683.6</v>
      </c>
      <c r="D47" s="58">
        <v>32270</v>
      </c>
      <c r="E47" s="58">
        <v>40512.04806</v>
      </c>
      <c r="F47" s="58">
        <f t="shared" si="0"/>
        <v>125.54089885342424</v>
      </c>
      <c r="G47" s="58">
        <f t="shared" si="1"/>
        <v>8242.048060000001</v>
      </c>
      <c r="H47" s="59">
        <f t="shared" si="2"/>
        <v>110.43640226150106</v>
      </c>
      <c r="I47" s="58">
        <f t="shared" si="3"/>
        <v>3828.4480600000024</v>
      </c>
      <c r="J47" s="74"/>
      <c r="K47" s="61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38" customFormat="1" ht="30.75">
      <c r="A48" s="79">
        <v>18010500</v>
      </c>
      <c r="B48" s="80" t="s">
        <v>70</v>
      </c>
      <c r="C48" s="53">
        <v>340120</v>
      </c>
      <c r="D48" s="85">
        <v>276400</v>
      </c>
      <c r="E48" s="85">
        <v>213016.54652</v>
      </c>
      <c r="F48" s="58">
        <f t="shared" si="0"/>
        <v>77.06821509406657</v>
      </c>
      <c r="G48" s="58">
        <f t="shared" si="1"/>
        <v>-63383.45348</v>
      </c>
      <c r="H48" s="59">
        <f t="shared" si="2"/>
        <v>62.62982080442197</v>
      </c>
      <c r="I48" s="58">
        <f t="shared" si="3"/>
        <v>-127103.45348</v>
      </c>
      <c r="J48" s="74"/>
      <c r="K48" s="61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38" customFormat="1" ht="21">
      <c r="A49" s="79">
        <v>18010600</v>
      </c>
      <c r="B49" s="80" t="s">
        <v>71</v>
      </c>
      <c r="C49" s="53">
        <v>417760</v>
      </c>
      <c r="D49" s="85">
        <v>359800</v>
      </c>
      <c r="E49" s="85">
        <v>313979.73059</v>
      </c>
      <c r="F49" s="58">
        <f t="shared" si="0"/>
        <v>87.26507242634797</v>
      </c>
      <c r="G49" s="58">
        <f t="shared" si="1"/>
        <v>-45820.26941000001</v>
      </c>
      <c r="H49" s="59">
        <f t="shared" si="2"/>
        <v>75.15792095700881</v>
      </c>
      <c r="I49" s="58">
        <f t="shared" si="3"/>
        <v>-103780.26941000001</v>
      </c>
      <c r="J49" s="74"/>
      <c r="K49" s="61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38" customFormat="1" ht="21">
      <c r="A50" s="79">
        <v>18010700</v>
      </c>
      <c r="B50" s="80" t="s">
        <v>72</v>
      </c>
      <c r="C50" s="53">
        <v>14890</v>
      </c>
      <c r="D50" s="85">
        <v>11770</v>
      </c>
      <c r="E50" s="85">
        <v>8240.87879</v>
      </c>
      <c r="F50" s="58">
        <f t="shared" si="0"/>
        <v>70.01596253186067</v>
      </c>
      <c r="G50" s="58">
        <f t="shared" si="1"/>
        <v>-3529.1212099999993</v>
      </c>
      <c r="H50" s="59">
        <f t="shared" si="2"/>
        <v>55.34505567494964</v>
      </c>
      <c r="I50" s="58">
        <f t="shared" si="3"/>
        <v>-6649.121209999999</v>
      </c>
      <c r="J50" s="74"/>
      <c r="K50" s="61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38" customFormat="1" ht="21">
      <c r="A51" s="79">
        <v>18010900</v>
      </c>
      <c r="B51" s="80" t="s">
        <v>73</v>
      </c>
      <c r="C51" s="53">
        <v>7510</v>
      </c>
      <c r="D51" s="85">
        <v>5725</v>
      </c>
      <c r="E51" s="85">
        <v>1696.22295</v>
      </c>
      <c r="F51" s="58">
        <f t="shared" si="0"/>
        <v>29.628348471615723</v>
      </c>
      <c r="G51" s="58">
        <f t="shared" si="1"/>
        <v>-4028.7770499999997</v>
      </c>
      <c r="H51" s="59">
        <f t="shared" si="2"/>
        <v>22.586191078561917</v>
      </c>
      <c r="I51" s="58">
        <f t="shared" si="3"/>
        <v>-5813.77705</v>
      </c>
      <c r="J51" s="74"/>
      <c r="K51" s="61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38" customFormat="1" ht="30.75">
      <c r="A52" s="79" t="s">
        <v>74</v>
      </c>
      <c r="B52" s="80" t="s">
        <v>75</v>
      </c>
      <c r="C52" s="53">
        <v>4878.1</v>
      </c>
      <c r="D52" s="58">
        <v>3812</v>
      </c>
      <c r="E52" s="58">
        <v>2616.88036</v>
      </c>
      <c r="F52" s="58">
        <f t="shared" si="0"/>
        <v>68.64848793284365</v>
      </c>
      <c r="G52" s="58">
        <f t="shared" si="1"/>
        <v>-1195.11964</v>
      </c>
      <c r="H52" s="59">
        <f t="shared" si="2"/>
        <v>53.645484102416916</v>
      </c>
      <c r="I52" s="58">
        <f t="shared" si="3"/>
        <v>-2261.2196400000003</v>
      </c>
      <c r="J52" s="74"/>
      <c r="K52" s="61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38" customFormat="1" ht="30.75">
      <c r="A53" s="79" t="s">
        <v>76</v>
      </c>
      <c r="B53" s="80" t="s">
        <v>77</v>
      </c>
      <c r="C53" s="53">
        <v>3082.8</v>
      </c>
      <c r="D53" s="58">
        <v>2915</v>
      </c>
      <c r="E53" s="58">
        <v>2612.51749</v>
      </c>
      <c r="F53" s="58">
        <f t="shared" si="0"/>
        <v>89.62324150943397</v>
      </c>
      <c r="G53" s="58">
        <f t="shared" si="1"/>
        <v>-302.4825099999998</v>
      </c>
      <c r="H53" s="59">
        <f t="shared" si="2"/>
        <v>84.74495555988064</v>
      </c>
      <c r="I53" s="58">
        <f t="shared" si="3"/>
        <v>-470.28251</v>
      </c>
      <c r="J53" s="74"/>
      <c r="K53" s="61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84" customFormat="1" ht="32.25">
      <c r="A54" s="66" t="s">
        <v>78</v>
      </c>
      <c r="B54" s="82" t="s">
        <v>79</v>
      </c>
      <c r="C54" s="53">
        <v>5011.6</v>
      </c>
      <c r="D54" s="75">
        <v>3812</v>
      </c>
      <c r="E54" s="75">
        <f>E55</f>
        <v>2395.54639</v>
      </c>
      <c r="F54" s="53">
        <f t="shared" si="0"/>
        <v>62.84224527806926</v>
      </c>
      <c r="G54" s="53">
        <f t="shared" si="1"/>
        <v>-1416.45361</v>
      </c>
      <c r="H54" s="54">
        <f t="shared" si="2"/>
        <v>47.80003172639476</v>
      </c>
      <c r="I54" s="53">
        <f t="shared" si="3"/>
        <v>-2616.0536100000004</v>
      </c>
      <c r="J54" s="70"/>
      <c r="K54" s="6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s="38" customFormat="1" ht="48">
      <c r="A55" s="56" t="s">
        <v>80</v>
      </c>
      <c r="B55" s="86" t="s">
        <v>81</v>
      </c>
      <c r="C55" s="53">
        <v>5011.6</v>
      </c>
      <c r="D55" s="58">
        <v>3812</v>
      </c>
      <c r="E55" s="58">
        <v>2395.54639</v>
      </c>
      <c r="F55" s="58">
        <f t="shared" si="0"/>
        <v>62.84224527806926</v>
      </c>
      <c r="G55" s="58">
        <f t="shared" si="1"/>
        <v>-1416.45361</v>
      </c>
      <c r="H55" s="59">
        <f t="shared" si="2"/>
        <v>47.80003172639476</v>
      </c>
      <c r="I55" s="58">
        <f t="shared" si="3"/>
        <v>-2616.0536100000004</v>
      </c>
      <c r="J55" s="74"/>
      <c r="K55" s="61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84" customFormat="1" ht="20.25">
      <c r="A56" s="66" t="s">
        <v>82</v>
      </c>
      <c r="B56" s="82" t="s">
        <v>83</v>
      </c>
      <c r="C56" s="53">
        <v>1527.2</v>
      </c>
      <c r="D56" s="75">
        <f>D57+D58</f>
        <v>1010</v>
      </c>
      <c r="E56" s="75">
        <f>E57+E58</f>
        <v>1492.69208</v>
      </c>
      <c r="F56" s="53">
        <f t="shared" si="0"/>
        <v>147.79129504950495</v>
      </c>
      <c r="G56" s="53">
        <f t="shared" si="1"/>
        <v>482.69208000000003</v>
      </c>
      <c r="H56" s="54">
        <f t="shared" si="2"/>
        <v>97.74044525929806</v>
      </c>
      <c r="I56" s="53">
        <f t="shared" si="3"/>
        <v>-34.50792000000001</v>
      </c>
      <c r="J56" s="70"/>
      <c r="K56" s="6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 s="38" customFormat="1" ht="32.25">
      <c r="A57" s="56" t="s">
        <v>84</v>
      </c>
      <c r="B57" s="86" t="s">
        <v>85</v>
      </c>
      <c r="C57" s="53">
        <v>1527.2</v>
      </c>
      <c r="D57" s="58">
        <v>1010</v>
      </c>
      <c r="E57" s="58">
        <v>1406.15824</v>
      </c>
      <c r="F57" s="58">
        <f t="shared" si="0"/>
        <v>139.22358811881188</v>
      </c>
      <c r="G57" s="58">
        <f t="shared" si="1"/>
        <v>396.15824</v>
      </c>
      <c r="H57" s="59">
        <f t="shared" si="2"/>
        <v>92.0742692509167</v>
      </c>
      <c r="I57" s="58">
        <f t="shared" si="3"/>
        <v>-121.04176000000007</v>
      </c>
      <c r="J57" s="74"/>
      <c r="K57" s="61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38" customFormat="1" ht="32.25">
      <c r="A58" s="56" t="s">
        <v>86</v>
      </c>
      <c r="B58" s="86" t="s">
        <v>87</v>
      </c>
      <c r="C58" s="53">
        <v>0</v>
      </c>
      <c r="D58" s="58">
        <v>0</v>
      </c>
      <c r="E58" s="58">
        <v>86.53384</v>
      </c>
      <c r="F58" s="58">
        <v>0</v>
      </c>
      <c r="G58" s="58">
        <f t="shared" si="1"/>
        <v>86.53384</v>
      </c>
      <c r="H58" s="59">
        <v>0</v>
      </c>
      <c r="I58" s="58">
        <f t="shared" si="3"/>
        <v>86.53384</v>
      </c>
      <c r="J58" s="74"/>
      <c r="K58" s="61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38" customFormat="1" ht="33">
      <c r="A59" s="66" t="s">
        <v>88</v>
      </c>
      <c r="B59" s="82" t="s">
        <v>89</v>
      </c>
      <c r="C59" s="75">
        <v>0</v>
      </c>
      <c r="D59" s="75">
        <v>0</v>
      </c>
      <c r="E59" s="75">
        <f>E60+E61+E62+E63+E64+E65+E66</f>
        <v>-75.64763</v>
      </c>
      <c r="F59" s="53">
        <v>0</v>
      </c>
      <c r="G59" s="53">
        <f t="shared" si="1"/>
        <v>-75.64763</v>
      </c>
      <c r="H59" s="87">
        <v>0</v>
      </c>
      <c r="I59" s="58">
        <f t="shared" si="3"/>
        <v>-75.64763</v>
      </c>
      <c r="J59" s="74"/>
      <c r="K59" s="61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38" customFormat="1" ht="63">
      <c r="A60" s="88">
        <v>18040100</v>
      </c>
      <c r="B60" s="86" t="s">
        <v>90</v>
      </c>
      <c r="C60" s="75">
        <v>0</v>
      </c>
      <c r="D60" s="58">
        <v>0</v>
      </c>
      <c r="E60" s="58">
        <v>-8.29486</v>
      </c>
      <c r="F60" s="58">
        <v>0</v>
      </c>
      <c r="G60" s="58">
        <f t="shared" si="1"/>
        <v>-8.29486</v>
      </c>
      <c r="H60" s="59">
        <v>0</v>
      </c>
      <c r="I60" s="58">
        <f t="shared" si="3"/>
        <v>-8.29486</v>
      </c>
      <c r="J60" s="74"/>
      <c r="K60" s="61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38" customFormat="1" ht="78.75">
      <c r="A61" s="88">
        <v>18040200</v>
      </c>
      <c r="B61" s="86" t="s">
        <v>91</v>
      </c>
      <c r="C61" s="58">
        <v>0</v>
      </c>
      <c r="D61" s="58">
        <v>0</v>
      </c>
      <c r="E61" s="58">
        <v>-55.69733</v>
      </c>
      <c r="F61" s="58">
        <v>0</v>
      </c>
      <c r="G61" s="58">
        <f t="shared" si="1"/>
        <v>-55.69733</v>
      </c>
      <c r="H61" s="59">
        <v>0</v>
      </c>
      <c r="I61" s="58">
        <f t="shared" si="3"/>
        <v>-55.69733</v>
      </c>
      <c r="J61" s="74"/>
      <c r="K61" s="61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38" customFormat="1" ht="63">
      <c r="A62" s="88">
        <v>18040500</v>
      </c>
      <c r="B62" s="86" t="s">
        <v>92</v>
      </c>
      <c r="C62" s="58">
        <v>0</v>
      </c>
      <c r="D62" s="58">
        <v>0</v>
      </c>
      <c r="E62" s="58">
        <v>-1.95639</v>
      </c>
      <c r="F62" s="58">
        <v>0</v>
      </c>
      <c r="G62" s="58">
        <f t="shared" si="1"/>
        <v>-1.95639</v>
      </c>
      <c r="H62" s="59">
        <v>0</v>
      </c>
      <c r="I62" s="58">
        <f t="shared" si="3"/>
        <v>-1.95639</v>
      </c>
      <c r="J62" s="74"/>
      <c r="K62" s="61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38" customFormat="1" ht="58.5" customHeight="1">
      <c r="A63" s="88">
        <v>18040600</v>
      </c>
      <c r="B63" s="86" t="s">
        <v>93</v>
      </c>
      <c r="C63" s="58">
        <v>0</v>
      </c>
      <c r="D63" s="58">
        <v>0</v>
      </c>
      <c r="E63" s="58">
        <v>-2.98812</v>
      </c>
      <c r="F63" s="58">
        <v>0</v>
      </c>
      <c r="G63" s="58">
        <f t="shared" si="1"/>
        <v>-2.98812</v>
      </c>
      <c r="H63" s="59">
        <v>0</v>
      </c>
      <c r="I63" s="58">
        <f t="shared" si="3"/>
        <v>-2.98812</v>
      </c>
      <c r="J63" s="74"/>
      <c r="K63" s="61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38" customFormat="1" ht="63">
      <c r="A64" s="88">
        <v>18040700</v>
      </c>
      <c r="B64" s="86" t="s">
        <v>94</v>
      </c>
      <c r="C64" s="58">
        <v>0</v>
      </c>
      <c r="D64" s="58">
        <v>0</v>
      </c>
      <c r="E64" s="58">
        <v>0</v>
      </c>
      <c r="F64" s="58">
        <v>0</v>
      </c>
      <c r="G64" s="58">
        <f t="shared" si="1"/>
        <v>0</v>
      </c>
      <c r="H64" s="59">
        <v>0</v>
      </c>
      <c r="I64" s="58">
        <f t="shared" si="3"/>
        <v>0</v>
      </c>
      <c r="J64" s="74"/>
      <c r="K64" s="61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38" customFormat="1" ht="66" customHeight="1">
      <c r="A65" s="88">
        <v>18040800</v>
      </c>
      <c r="B65" s="86" t="s">
        <v>95</v>
      </c>
      <c r="C65" s="58">
        <v>0</v>
      </c>
      <c r="D65" s="58">
        <v>0</v>
      </c>
      <c r="E65" s="58">
        <v>0</v>
      </c>
      <c r="F65" s="58">
        <v>0</v>
      </c>
      <c r="G65" s="58">
        <f t="shared" si="1"/>
        <v>0</v>
      </c>
      <c r="H65" s="59">
        <v>0</v>
      </c>
      <c r="I65" s="58">
        <f t="shared" si="3"/>
        <v>0</v>
      </c>
      <c r="J65" s="74"/>
      <c r="K65" s="61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38" customFormat="1" ht="63">
      <c r="A66" s="88">
        <v>18041400</v>
      </c>
      <c r="B66" s="86" t="s">
        <v>96</v>
      </c>
      <c r="C66" s="58">
        <v>0</v>
      </c>
      <c r="D66" s="58">
        <v>0</v>
      </c>
      <c r="E66" s="58">
        <v>-6.71093</v>
      </c>
      <c r="F66" s="58">
        <v>0</v>
      </c>
      <c r="G66" s="58">
        <f t="shared" si="1"/>
        <v>-6.71093</v>
      </c>
      <c r="H66" s="59">
        <v>0</v>
      </c>
      <c r="I66" s="58">
        <f t="shared" si="3"/>
        <v>-6.71093</v>
      </c>
      <c r="J66" s="74"/>
      <c r="K66" s="61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84" customFormat="1" ht="20.25">
      <c r="A67" s="66" t="s">
        <v>97</v>
      </c>
      <c r="B67" s="82" t="s">
        <v>98</v>
      </c>
      <c r="C67" s="53">
        <v>327896.2</v>
      </c>
      <c r="D67" s="75">
        <f>D70+D71</f>
        <v>276708.8</v>
      </c>
      <c r="E67" s="75">
        <f>E70+E71+E68+E69</f>
        <v>293094.77424999996</v>
      </c>
      <c r="F67" s="53">
        <f t="shared" si="0"/>
        <v>105.92173947846976</v>
      </c>
      <c r="G67" s="53">
        <f t="shared" si="1"/>
        <v>16385.97424999997</v>
      </c>
      <c r="H67" s="54">
        <f t="shared" si="2"/>
        <v>89.38645042242025</v>
      </c>
      <c r="I67" s="53">
        <f t="shared" si="3"/>
        <v>-34801.42575000005</v>
      </c>
      <c r="J67" s="70"/>
      <c r="K67" s="6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1:37" s="84" customFormat="1" ht="32.25">
      <c r="A68" s="56" t="s">
        <v>99</v>
      </c>
      <c r="B68" s="86" t="s">
        <v>100</v>
      </c>
      <c r="C68" s="58">
        <v>0</v>
      </c>
      <c r="D68" s="89">
        <v>0</v>
      </c>
      <c r="E68" s="89">
        <v>0.87133</v>
      </c>
      <c r="F68" s="58">
        <v>0</v>
      </c>
      <c r="G68" s="58">
        <f t="shared" si="1"/>
        <v>0.87133</v>
      </c>
      <c r="H68" s="59">
        <v>0</v>
      </c>
      <c r="I68" s="58">
        <v>0</v>
      </c>
      <c r="J68" s="70"/>
      <c r="K68" s="6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1:37" s="84" customFormat="1" ht="32.25">
      <c r="A69" s="56" t="s">
        <v>101</v>
      </c>
      <c r="B69" s="86" t="s">
        <v>102</v>
      </c>
      <c r="C69" s="58">
        <v>0</v>
      </c>
      <c r="D69" s="89">
        <v>0</v>
      </c>
      <c r="E69" s="89">
        <v>0.03855</v>
      </c>
      <c r="F69" s="58">
        <v>0</v>
      </c>
      <c r="G69" s="58">
        <f t="shared" si="1"/>
        <v>0.03855</v>
      </c>
      <c r="H69" s="59">
        <v>0</v>
      </c>
      <c r="I69" s="58">
        <v>0</v>
      </c>
      <c r="J69" s="70"/>
      <c r="K69" s="6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1:37" s="38" customFormat="1" ht="21">
      <c r="A70" s="56" t="s">
        <v>103</v>
      </c>
      <c r="B70" s="86" t="s">
        <v>104</v>
      </c>
      <c r="C70" s="53">
        <v>107000</v>
      </c>
      <c r="D70" s="58">
        <v>84600</v>
      </c>
      <c r="E70" s="58">
        <v>75247.58655</v>
      </c>
      <c r="F70" s="58">
        <f t="shared" si="0"/>
        <v>88.94513776595745</v>
      </c>
      <c r="G70" s="58">
        <f t="shared" si="1"/>
        <v>-9352.413449999993</v>
      </c>
      <c r="H70" s="59">
        <f t="shared" si="2"/>
        <v>70.32484724299066</v>
      </c>
      <c r="I70" s="58">
        <f t="shared" si="3"/>
        <v>-31752.413449999993</v>
      </c>
      <c r="J70" s="74"/>
      <c r="K70" s="61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38" customFormat="1" ht="21">
      <c r="A71" s="56" t="s">
        <v>105</v>
      </c>
      <c r="B71" s="86" t="s">
        <v>106</v>
      </c>
      <c r="C71" s="53">
        <v>220896.2</v>
      </c>
      <c r="D71" s="58">
        <v>192108.8</v>
      </c>
      <c r="E71" s="58">
        <v>217846.27782</v>
      </c>
      <c r="F71" s="58">
        <f t="shared" si="0"/>
        <v>113.39734453601294</v>
      </c>
      <c r="G71" s="58">
        <f t="shared" si="1"/>
        <v>25737.47782</v>
      </c>
      <c r="H71" s="59">
        <f t="shared" si="2"/>
        <v>98.6192962214832</v>
      </c>
      <c r="I71" s="58">
        <f t="shared" si="3"/>
        <v>-3049.922180000023</v>
      </c>
      <c r="J71" s="74"/>
      <c r="K71" s="61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55" customFormat="1" ht="21">
      <c r="A72" s="44">
        <v>20000000</v>
      </c>
      <c r="B72" s="45" t="s">
        <v>107</v>
      </c>
      <c r="C72" s="47">
        <v>35937.7</v>
      </c>
      <c r="D72" s="47">
        <f>D73+D82+D102</f>
        <v>28536.3</v>
      </c>
      <c r="E72" s="47">
        <f>E73+E82+E102</f>
        <v>29745.319099999997</v>
      </c>
      <c r="F72" s="47">
        <f t="shared" si="0"/>
        <v>104.23677596605026</v>
      </c>
      <c r="G72" s="47">
        <f t="shared" si="1"/>
        <v>1209.0190999999977</v>
      </c>
      <c r="H72" s="90">
        <f t="shared" si="2"/>
        <v>82.76912295444616</v>
      </c>
      <c r="I72" s="91">
        <f t="shared" si="3"/>
        <v>-6192.3809</v>
      </c>
      <c r="J72" s="78"/>
      <c r="K72" s="50" t="e">
        <f>#REF!-J72</f>
        <v>#REF!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55" customFormat="1" ht="38.25" customHeight="1">
      <c r="A73" s="51">
        <v>21000000</v>
      </c>
      <c r="B73" s="92" t="s">
        <v>108</v>
      </c>
      <c r="C73" s="53">
        <v>472.3</v>
      </c>
      <c r="D73" s="93">
        <f>+D77</f>
        <v>395</v>
      </c>
      <c r="E73" s="93">
        <f>E74+E77</f>
        <v>1622.71747</v>
      </c>
      <c r="F73" s="53">
        <f t="shared" si="0"/>
        <v>410.8145493670886</v>
      </c>
      <c r="G73" s="53">
        <f t="shared" si="1"/>
        <v>1227.71747</v>
      </c>
      <c r="H73" s="59">
        <f t="shared" si="2"/>
        <v>343.5776984967182</v>
      </c>
      <c r="I73" s="58">
        <f>E73-C73</f>
        <v>1150.41747</v>
      </c>
      <c r="J73" s="78"/>
      <c r="K73" s="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55" customFormat="1" ht="93">
      <c r="A74" s="51" t="s">
        <v>109</v>
      </c>
      <c r="B74" s="92" t="s">
        <v>110</v>
      </c>
      <c r="C74" s="53">
        <v>0</v>
      </c>
      <c r="D74" s="93">
        <v>0</v>
      </c>
      <c r="E74" s="93">
        <f>E75+E76</f>
        <v>1005.2012400000001</v>
      </c>
      <c r="F74" s="53">
        <v>0</v>
      </c>
      <c r="G74" s="53">
        <f t="shared" si="1"/>
        <v>1005.2012400000001</v>
      </c>
      <c r="H74" s="59">
        <v>0</v>
      </c>
      <c r="I74" s="58">
        <f>E74-C74</f>
        <v>1005.2012400000001</v>
      </c>
      <c r="J74" s="78"/>
      <c r="K74" s="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55" customFormat="1" ht="62.25">
      <c r="A75" s="56" t="s">
        <v>111</v>
      </c>
      <c r="B75" s="94" t="s">
        <v>112</v>
      </c>
      <c r="C75" s="58">
        <v>0</v>
      </c>
      <c r="D75" s="85">
        <v>0</v>
      </c>
      <c r="E75" s="85">
        <v>982.00124</v>
      </c>
      <c r="F75" s="58">
        <v>0</v>
      </c>
      <c r="G75" s="58">
        <f t="shared" si="1"/>
        <v>982.00124</v>
      </c>
      <c r="H75" s="59">
        <v>0</v>
      </c>
      <c r="I75" s="58">
        <f>E75-C75</f>
        <v>982.00124</v>
      </c>
      <c r="J75" s="78"/>
      <c r="K75" s="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55" customFormat="1" ht="62.25">
      <c r="A76" s="56" t="s">
        <v>113</v>
      </c>
      <c r="B76" s="94" t="s">
        <v>114</v>
      </c>
      <c r="C76" s="58">
        <v>0</v>
      </c>
      <c r="D76" s="85">
        <v>0</v>
      </c>
      <c r="E76" s="85">
        <v>23.2</v>
      </c>
      <c r="F76" s="58">
        <v>0</v>
      </c>
      <c r="G76" s="58">
        <f t="shared" si="1"/>
        <v>23.2</v>
      </c>
      <c r="H76" s="59">
        <v>0</v>
      </c>
      <c r="I76" s="58">
        <f>E76-C76</f>
        <v>23.2</v>
      </c>
      <c r="J76" s="78"/>
      <c r="K76" s="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62" customFormat="1" ht="21">
      <c r="A77" s="66">
        <v>21080000</v>
      </c>
      <c r="B77" s="95" t="s">
        <v>115</v>
      </c>
      <c r="C77" s="53">
        <v>472.3</v>
      </c>
      <c r="D77" s="96">
        <f>+D79+D80</f>
        <v>395</v>
      </c>
      <c r="E77" s="96">
        <f>E79+E80+E81+E78</f>
        <v>617.51623</v>
      </c>
      <c r="F77" s="53">
        <f t="shared" si="0"/>
        <v>156.33322278481012</v>
      </c>
      <c r="G77" s="53">
        <f t="shared" si="1"/>
        <v>222.51622999999995</v>
      </c>
      <c r="H77" s="59">
        <f t="shared" si="2"/>
        <v>130.7466080880796</v>
      </c>
      <c r="I77" s="58">
        <f t="shared" si="3"/>
        <v>145.21622999999994</v>
      </c>
      <c r="J77" s="97" t="e">
        <f>#REF!+J79+J80</f>
        <v>#REF!</v>
      </c>
      <c r="K77" s="97" t="e">
        <f>#REF!+K79+K80</f>
        <v>#REF!</v>
      </c>
      <c r="L77" s="97" t="e">
        <f>#REF!+L79+L80</f>
        <v>#REF!</v>
      </c>
      <c r="M77" s="97" t="e">
        <f>#REF!+M79+M80</f>
        <v>#REF!</v>
      </c>
      <c r="N77" s="97" t="e">
        <f>#REF!+N79+N80</f>
        <v>#REF!</v>
      </c>
      <c r="O77" s="97" t="e">
        <f>#REF!+O79+O80</f>
        <v>#REF!</v>
      </c>
      <c r="P77" s="97" t="e">
        <f>#REF!+P79+P80</f>
        <v>#REF!</v>
      </c>
      <c r="Q77" s="97" t="e">
        <f>#REF!+Q79+Q80</f>
        <v>#REF!</v>
      </c>
      <c r="R77" s="97" t="e">
        <f>#REF!+R79+R80</f>
        <v>#REF!</v>
      </c>
      <c r="S77" s="97" t="e">
        <f>#REF!+S79+S80</f>
        <v>#REF!</v>
      </c>
      <c r="T77" s="97" t="e">
        <f>#REF!+T79+T80</f>
        <v>#REF!</v>
      </c>
      <c r="U77" s="97" t="e">
        <f>#REF!+U79+U80</f>
        <v>#REF!</v>
      </c>
      <c r="V77" s="97" t="e">
        <f>#REF!+V79+V80</f>
        <v>#REF!</v>
      </c>
      <c r="W77" s="97" t="e">
        <f>#REF!+W79+W80</f>
        <v>#REF!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1:37" s="62" customFormat="1" ht="21">
      <c r="A78" s="56" t="s">
        <v>116</v>
      </c>
      <c r="B78" s="94" t="s">
        <v>115</v>
      </c>
      <c r="C78" s="58">
        <v>0</v>
      </c>
      <c r="D78" s="98">
        <v>0</v>
      </c>
      <c r="E78" s="85">
        <v>17.82164</v>
      </c>
      <c r="F78" s="58">
        <v>0</v>
      </c>
      <c r="G78" s="58">
        <f t="shared" si="1"/>
        <v>17.82164</v>
      </c>
      <c r="H78" s="59">
        <v>0</v>
      </c>
      <c r="I78" s="58">
        <f t="shared" si="3"/>
        <v>17.82164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1:37" s="55" customFormat="1" ht="114.75" customHeight="1">
      <c r="A79" s="56" t="s">
        <v>117</v>
      </c>
      <c r="B79" s="94" t="s">
        <v>118</v>
      </c>
      <c r="C79" s="53">
        <v>6.9</v>
      </c>
      <c r="D79" s="58">
        <v>3</v>
      </c>
      <c r="E79" s="58">
        <v>1.65473</v>
      </c>
      <c r="F79" s="58">
        <v>0</v>
      </c>
      <c r="G79" s="58">
        <f t="shared" si="1"/>
        <v>-1.34527</v>
      </c>
      <c r="H79" s="59">
        <f t="shared" si="2"/>
        <v>23.981594202898552</v>
      </c>
      <c r="I79" s="58">
        <f t="shared" si="3"/>
        <v>-5.2452700000000005</v>
      </c>
      <c r="J79" s="78"/>
      <c r="K79" s="61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55" customFormat="1" ht="30.75">
      <c r="A80" s="56" t="s">
        <v>119</v>
      </c>
      <c r="B80" s="94" t="s">
        <v>120</v>
      </c>
      <c r="C80" s="53">
        <v>465.4</v>
      </c>
      <c r="D80" s="58">
        <v>392</v>
      </c>
      <c r="E80" s="58">
        <v>382.04316</v>
      </c>
      <c r="F80" s="58">
        <f aca="true" t="shared" si="7" ref="F80:F110">E80/D80*100</f>
        <v>97.45998979591836</v>
      </c>
      <c r="G80" s="58">
        <f aca="true" t="shared" si="8" ref="G80:G110">E80-D80</f>
        <v>-9.95684</v>
      </c>
      <c r="H80" s="59">
        <f t="shared" si="2"/>
        <v>82.08920498495917</v>
      </c>
      <c r="I80" s="58">
        <f t="shared" si="3"/>
        <v>-83.35683999999998</v>
      </c>
      <c r="J80" s="100"/>
      <c r="K80" s="101"/>
      <c r="L80" s="100"/>
      <c r="M80" s="100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55" customFormat="1" ht="78">
      <c r="A81" s="56" t="s">
        <v>121</v>
      </c>
      <c r="B81" s="94" t="s">
        <v>122</v>
      </c>
      <c r="C81" s="53">
        <v>0</v>
      </c>
      <c r="D81" s="58">
        <v>0</v>
      </c>
      <c r="E81" s="58">
        <v>215.9967</v>
      </c>
      <c r="F81" s="58">
        <v>0</v>
      </c>
      <c r="G81" s="58">
        <f t="shared" si="8"/>
        <v>215.9967</v>
      </c>
      <c r="H81" s="59">
        <v>0</v>
      </c>
      <c r="I81" s="58">
        <f t="shared" si="3"/>
        <v>215.9967</v>
      </c>
      <c r="J81" s="100"/>
      <c r="K81" s="101"/>
      <c r="L81" s="100"/>
      <c r="M81" s="100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55" customFormat="1" ht="45" customHeight="1">
      <c r="A82" s="51">
        <v>22000000</v>
      </c>
      <c r="B82" s="92" t="s">
        <v>123</v>
      </c>
      <c r="C82" s="53">
        <v>35188.8</v>
      </c>
      <c r="D82" s="93">
        <f>D83+D95+D97</f>
        <v>27926.3</v>
      </c>
      <c r="E82" s="93">
        <f>E83+E95+E97</f>
        <v>27345.13714</v>
      </c>
      <c r="F82" s="53">
        <f t="shared" si="7"/>
        <v>97.91894071180214</v>
      </c>
      <c r="G82" s="53">
        <f t="shared" si="8"/>
        <v>-581.1628600000004</v>
      </c>
      <c r="H82" s="59">
        <f t="shared" si="2"/>
        <v>77.70977453053243</v>
      </c>
      <c r="I82" s="58">
        <f t="shared" si="3"/>
        <v>-7843.662860000004</v>
      </c>
      <c r="J82" s="100"/>
      <c r="K82" s="102"/>
      <c r="L82" s="100"/>
      <c r="M82" s="100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62" customFormat="1" ht="30" customHeight="1">
      <c r="A83" s="66" t="s">
        <v>124</v>
      </c>
      <c r="B83" s="103" t="s">
        <v>125</v>
      </c>
      <c r="C83" s="53">
        <v>30803.7</v>
      </c>
      <c r="D83" s="96">
        <f>D85+D88+D89+D90+D91+D92+D93+D94</f>
        <v>24311.8</v>
      </c>
      <c r="E83" s="96">
        <f>E85+E88+E89+E90+E91+E92+E93+E94+E86+E87</f>
        <v>25192.4159</v>
      </c>
      <c r="F83" s="53">
        <f t="shared" si="7"/>
        <v>103.62217482868401</v>
      </c>
      <c r="G83" s="53">
        <f t="shared" si="8"/>
        <v>880.6159000000007</v>
      </c>
      <c r="H83" s="59">
        <f t="shared" si="2"/>
        <v>81.78373344760533</v>
      </c>
      <c r="I83" s="58">
        <f t="shared" si="3"/>
        <v>-5611.284100000001</v>
      </c>
      <c r="J83" s="70"/>
      <c r="K83" s="60" t="e">
        <f>#REF!-J83</f>
        <v>#REF!</v>
      </c>
      <c r="L83" s="70">
        <v>3963800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37" s="62" customFormat="1" ht="30" customHeight="1">
      <c r="A84" s="56" t="s">
        <v>126</v>
      </c>
      <c r="B84" s="104"/>
      <c r="C84" s="58">
        <v>0</v>
      </c>
      <c r="D84" s="98">
        <v>0</v>
      </c>
      <c r="E84" s="98">
        <v>1.8524</v>
      </c>
      <c r="F84" s="58">
        <v>0</v>
      </c>
      <c r="G84" s="58">
        <f t="shared" si="8"/>
        <v>1.8524</v>
      </c>
      <c r="H84" s="59">
        <v>0</v>
      </c>
      <c r="I84" s="58">
        <f t="shared" si="3"/>
        <v>1.8524</v>
      </c>
      <c r="J84" s="70"/>
      <c r="K84" s="6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</row>
    <row r="85" spans="1:37" s="38" customFormat="1" ht="46.5" customHeight="1">
      <c r="A85" s="56" t="s">
        <v>127</v>
      </c>
      <c r="B85" s="94" t="s">
        <v>128</v>
      </c>
      <c r="C85" s="53">
        <v>773.4</v>
      </c>
      <c r="D85" s="58">
        <v>623.4</v>
      </c>
      <c r="E85" s="58">
        <v>865.489</v>
      </c>
      <c r="F85" s="58">
        <f t="shared" si="7"/>
        <v>138.8336541546359</v>
      </c>
      <c r="G85" s="58">
        <f t="shared" si="8"/>
        <v>242.08900000000006</v>
      </c>
      <c r="H85" s="59">
        <f t="shared" si="2"/>
        <v>111.90703387638999</v>
      </c>
      <c r="I85" s="58">
        <f t="shared" si="3"/>
        <v>92.08900000000006</v>
      </c>
      <c r="J85" s="74">
        <v>248112</v>
      </c>
      <c r="K85" s="61" t="e">
        <f>#REF!-J85</f>
        <v>#REF!</v>
      </c>
      <c r="L85" s="74" t="e">
        <f>'[1]#ССЫЛКА'!P46*'[1]#ССЫЛКА'!$R$44/100</f>
        <v>#REF!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38" customFormat="1" ht="46.5">
      <c r="A86" s="56" t="s">
        <v>129</v>
      </c>
      <c r="B86" s="94" t="s">
        <v>130</v>
      </c>
      <c r="C86" s="53">
        <v>0</v>
      </c>
      <c r="D86" s="58">
        <v>0</v>
      </c>
      <c r="E86" s="58">
        <v>3.9</v>
      </c>
      <c r="F86" s="58">
        <v>0</v>
      </c>
      <c r="G86" s="58">
        <f t="shared" si="8"/>
        <v>3.9</v>
      </c>
      <c r="H86" s="59">
        <v>0</v>
      </c>
      <c r="I86" s="58">
        <f t="shared" si="3"/>
        <v>3.9</v>
      </c>
      <c r="J86" s="74"/>
      <c r="K86" s="61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38" customFormat="1" ht="46.5">
      <c r="A87" s="56" t="s">
        <v>131</v>
      </c>
      <c r="B87" s="94" t="s">
        <v>132</v>
      </c>
      <c r="C87" s="53">
        <v>0</v>
      </c>
      <c r="D87" s="58">
        <v>0</v>
      </c>
      <c r="E87" s="58">
        <v>6.26008</v>
      </c>
      <c r="F87" s="58">
        <v>0</v>
      </c>
      <c r="G87" s="58">
        <f t="shared" si="8"/>
        <v>6.26008</v>
      </c>
      <c r="H87" s="59">
        <v>0</v>
      </c>
      <c r="I87" s="58">
        <v>0</v>
      </c>
      <c r="J87" s="74"/>
      <c r="K87" s="61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38" customFormat="1" ht="66.75" customHeight="1">
      <c r="A88" s="56" t="s">
        <v>133</v>
      </c>
      <c r="B88" s="57" t="s">
        <v>134</v>
      </c>
      <c r="C88" s="53">
        <v>14.1</v>
      </c>
      <c r="D88" s="58">
        <v>12.4</v>
      </c>
      <c r="E88" s="58">
        <v>123.185</v>
      </c>
      <c r="F88" s="58">
        <v>0</v>
      </c>
      <c r="G88" s="58">
        <f t="shared" si="8"/>
        <v>110.785</v>
      </c>
      <c r="H88" s="59">
        <f t="shared" si="2"/>
        <v>873.6524822695037</v>
      </c>
      <c r="I88" s="58">
        <f t="shared" si="3"/>
        <v>109.08500000000001</v>
      </c>
      <c r="J88" s="74">
        <v>190382</v>
      </c>
      <c r="K88" s="61" t="e">
        <f>#REF!-J88</f>
        <v>#REF!</v>
      </c>
      <c r="L88" s="74" t="e">
        <f>#REF!*#REF!/100</f>
        <v>#REF!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38" customFormat="1" ht="46.5">
      <c r="A89" s="56" t="s">
        <v>135</v>
      </c>
      <c r="B89" s="57" t="s">
        <v>136</v>
      </c>
      <c r="C89" s="53">
        <v>3386.9</v>
      </c>
      <c r="D89" s="58">
        <v>2300</v>
      </c>
      <c r="E89" s="58">
        <v>3006.84</v>
      </c>
      <c r="F89" s="58">
        <v>0</v>
      </c>
      <c r="G89" s="58">
        <f t="shared" si="8"/>
        <v>706.8400000000001</v>
      </c>
      <c r="H89" s="59">
        <f t="shared" si="2"/>
        <v>88.77852903835365</v>
      </c>
      <c r="I89" s="58">
        <f t="shared" si="3"/>
        <v>-380.05999999999995</v>
      </c>
      <c r="J89" s="74">
        <v>2011792</v>
      </c>
      <c r="K89" s="61" t="e">
        <f>#REF!-J89</f>
        <v>#REF!</v>
      </c>
      <c r="L89" s="74" t="e">
        <f>#REF!*#REF!/100</f>
        <v>#REF!</v>
      </c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38" customFormat="1" ht="54" customHeight="1">
      <c r="A90" s="56" t="s">
        <v>137</v>
      </c>
      <c r="B90" s="57" t="s">
        <v>138</v>
      </c>
      <c r="C90" s="53">
        <v>11082.4</v>
      </c>
      <c r="D90" s="58">
        <v>8695</v>
      </c>
      <c r="E90" s="58">
        <v>7748.1256</v>
      </c>
      <c r="F90" s="58">
        <f t="shared" si="7"/>
        <v>89.11012765957447</v>
      </c>
      <c r="G90" s="58">
        <f t="shared" si="8"/>
        <v>-946.8743999999997</v>
      </c>
      <c r="H90" s="59">
        <f t="shared" si="2"/>
        <v>69.91378762722876</v>
      </c>
      <c r="I90" s="58">
        <f t="shared" si="3"/>
        <v>-3334.2743999999993</v>
      </c>
      <c r="J90" s="74">
        <v>7694400</v>
      </c>
      <c r="K90" s="61" t="e">
        <f>#REF!-J90</f>
        <v>#REF!</v>
      </c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38" customFormat="1" ht="48">
      <c r="A91" s="56" t="s">
        <v>139</v>
      </c>
      <c r="B91" s="86" t="s">
        <v>140</v>
      </c>
      <c r="C91" s="53">
        <v>1385.2</v>
      </c>
      <c r="D91" s="58">
        <v>895</v>
      </c>
      <c r="E91" s="58">
        <v>1167.08439</v>
      </c>
      <c r="F91" s="58">
        <f t="shared" si="7"/>
        <v>130.4004905027933</v>
      </c>
      <c r="G91" s="58">
        <f t="shared" si="8"/>
        <v>272.08439</v>
      </c>
      <c r="H91" s="59">
        <f t="shared" si="2"/>
        <v>84.25385431706613</v>
      </c>
      <c r="I91" s="58">
        <f t="shared" si="3"/>
        <v>-218.11561000000006</v>
      </c>
      <c r="J91" s="74"/>
      <c r="K91" s="61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38" customFormat="1" ht="32.25">
      <c r="A92" s="56" t="s">
        <v>141</v>
      </c>
      <c r="B92" s="86" t="s">
        <v>125</v>
      </c>
      <c r="C92" s="53">
        <v>12929.5</v>
      </c>
      <c r="D92" s="58">
        <v>10677</v>
      </c>
      <c r="E92" s="58">
        <f>4033.59373+7905.77727</f>
        <v>11939.371</v>
      </c>
      <c r="F92" s="58">
        <f t="shared" si="7"/>
        <v>111.82327432799475</v>
      </c>
      <c r="G92" s="58">
        <f t="shared" si="8"/>
        <v>1262.3709999999992</v>
      </c>
      <c r="H92" s="59">
        <f t="shared" si="2"/>
        <v>92.34209366178119</v>
      </c>
      <c r="I92" s="58">
        <f t="shared" si="3"/>
        <v>-990.1290000000008</v>
      </c>
      <c r="J92" s="74"/>
      <c r="K92" s="61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38" customFormat="1" ht="51" customHeight="1">
      <c r="A93" s="56" t="s">
        <v>142</v>
      </c>
      <c r="B93" s="86" t="s">
        <v>143</v>
      </c>
      <c r="C93" s="53">
        <v>1086.1</v>
      </c>
      <c r="D93" s="58">
        <v>985</v>
      </c>
      <c r="E93" s="58">
        <v>294.80483</v>
      </c>
      <c r="F93" s="58">
        <f t="shared" si="7"/>
        <v>29.929424365482234</v>
      </c>
      <c r="G93" s="58">
        <f t="shared" si="8"/>
        <v>-690.19517</v>
      </c>
      <c r="H93" s="59">
        <f t="shared" si="2"/>
        <v>27.14343338550778</v>
      </c>
      <c r="I93" s="58">
        <f t="shared" si="3"/>
        <v>-791.2951699999999</v>
      </c>
      <c r="J93" s="74"/>
      <c r="K93" s="61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38" customFormat="1" ht="65.25" customHeight="1">
      <c r="A94" s="56" t="s">
        <v>144</v>
      </c>
      <c r="B94" s="86" t="s">
        <v>145</v>
      </c>
      <c r="C94" s="53">
        <v>146.1</v>
      </c>
      <c r="D94" s="58">
        <v>124</v>
      </c>
      <c r="E94" s="58">
        <v>37.356</v>
      </c>
      <c r="F94" s="58">
        <f t="shared" si="7"/>
        <v>30.125806451612902</v>
      </c>
      <c r="G94" s="58">
        <f t="shared" si="8"/>
        <v>-86.644</v>
      </c>
      <c r="H94" s="59">
        <f t="shared" si="2"/>
        <v>25.568788501026695</v>
      </c>
      <c r="I94" s="58">
        <f t="shared" si="3"/>
        <v>-108.744</v>
      </c>
      <c r="J94" s="74"/>
      <c r="K94" s="61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62" customFormat="1" ht="64.5" customHeight="1">
      <c r="A95" s="66">
        <v>22080000</v>
      </c>
      <c r="B95" s="105" t="s">
        <v>146</v>
      </c>
      <c r="C95" s="53">
        <v>1879.2</v>
      </c>
      <c r="D95" s="68">
        <f>D96</f>
        <v>1510</v>
      </c>
      <c r="E95" s="68">
        <f>E96</f>
        <v>866.51999</v>
      </c>
      <c r="F95" s="53">
        <f t="shared" si="7"/>
        <v>57.385429801324506</v>
      </c>
      <c r="G95" s="53">
        <f t="shared" si="8"/>
        <v>-643.48001</v>
      </c>
      <c r="H95" s="59">
        <f t="shared" si="2"/>
        <v>46.11111057896977</v>
      </c>
      <c r="I95" s="58">
        <f t="shared" si="3"/>
        <v>-1012.68001</v>
      </c>
      <c r="J95" s="70"/>
      <c r="K95" s="60" t="e">
        <f>#REF!-J95</f>
        <v>#REF!</v>
      </c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</row>
    <row r="96" spans="1:37" s="38" customFormat="1" ht="62.25">
      <c r="A96" s="56">
        <v>22080400</v>
      </c>
      <c r="B96" s="106" t="s">
        <v>147</v>
      </c>
      <c r="C96" s="53">
        <v>1879.2</v>
      </c>
      <c r="D96" s="58">
        <v>1510</v>
      </c>
      <c r="E96" s="58">
        <f>347.07571+519.44428</f>
        <v>866.51999</v>
      </c>
      <c r="F96" s="58">
        <f t="shared" si="7"/>
        <v>57.385429801324506</v>
      </c>
      <c r="G96" s="58">
        <f t="shared" si="8"/>
        <v>-643.48001</v>
      </c>
      <c r="H96" s="59">
        <f t="shared" si="2"/>
        <v>46.11111057896977</v>
      </c>
      <c r="I96" s="58">
        <f t="shared" si="3"/>
        <v>-1012.68001</v>
      </c>
      <c r="J96" s="74">
        <v>13543200</v>
      </c>
      <c r="K96" s="61" t="e">
        <f>#REF!-J96</f>
        <v>#REF!</v>
      </c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84" customFormat="1" ht="21">
      <c r="A97" s="66">
        <v>22090000</v>
      </c>
      <c r="B97" s="67" t="s">
        <v>148</v>
      </c>
      <c r="C97" s="53">
        <v>2505.9</v>
      </c>
      <c r="D97" s="68">
        <f>D98+D101+D99+D100</f>
        <v>2104.5</v>
      </c>
      <c r="E97" s="68">
        <f>E98+E101+E99+E100</f>
        <v>1286.20125</v>
      </c>
      <c r="F97" s="53">
        <f t="shared" si="7"/>
        <v>61.11671418389166</v>
      </c>
      <c r="G97" s="53">
        <f t="shared" si="8"/>
        <v>-818.2987499999999</v>
      </c>
      <c r="H97" s="59">
        <f t="shared" si="2"/>
        <v>51.326918472405126</v>
      </c>
      <c r="I97" s="58">
        <f t="shared" si="3"/>
        <v>-1219.69875</v>
      </c>
      <c r="J97" s="70"/>
      <c r="K97" s="60" t="e">
        <f>#REF!-J97</f>
        <v>#REF!</v>
      </c>
      <c r="L97" s="70">
        <v>3845500</v>
      </c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</row>
    <row r="98" spans="1:37" s="38" customFormat="1" ht="78">
      <c r="A98" s="56">
        <v>22090100</v>
      </c>
      <c r="B98" s="57" t="s">
        <v>149</v>
      </c>
      <c r="C98" s="53">
        <v>420</v>
      </c>
      <c r="D98" s="58">
        <v>395</v>
      </c>
      <c r="E98" s="58">
        <v>1236.48285</v>
      </c>
      <c r="F98" s="58">
        <f t="shared" si="7"/>
        <v>313.03363291139243</v>
      </c>
      <c r="G98" s="58">
        <f t="shared" si="8"/>
        <v>841.4828500000001</v>
      </c>
      <c r="H98" s="59">
        <f aca="true" t="shared" si="9" ref="H98:H110">E98/C98*100</f>
        <v>294.4006785714286</v>
      </c>
      <c r="I98" s="58">
        <f aca="true" t="shared" si="10" ref="I98:I110">E98-C98</f>
        <v>816.4828500000001</v>
      </c>
      <c r="J98" s="74">
        <v>3749362</v>
      </c>
      <c r="K98" s="61" t="e">
        <f>#REF!-J98</f>
        <v>#REF!</v>
      </c>
      <c r="L98" s="74" t="e">
        <f>#REF!*#REF!/100-1</f>
        <v>#REF!</v>
      </c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38" customFormat="1" ht="30.75">
      <c r="A99" s="56" t="s">
        <v>150</v>
      </c>
      <c r="B99" s="57" t="s">
        <v>151</v>
      </c>
      <c r="C99" s="53">
        <v>325</v>
      </c>
      <c r="D99" s="58">
        <v>287.5</v>
      </c>
      <c r="E99" s="58">
        <v>-23.7355</v>
      </c>
      <c r="F99" s="58">
        <f t="shared" si="7"/>
        <v>-8.255826086956521</v>
      </c>
      <c r="G99" s="58">
        <f t="shared" si="8"/>
        <v>-311.2355</v>
      </c>
      <c r="H99" s="59">
        <f t="shared" si="9"/>
        <v>-7.303230769230769</v>
      </c>
      <c r="I99" s="58">
        <f t="shared" si="10"/>
        <v>-348.7355</v>
      </c>
      <c r="J99" s="74"/>
      <c r="K99" s="61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38" customFormat="1" ht="46.5">
      <c r="A100" s="56" t="s">
        <v>152</v>
      </c>
      <c r="B100" s="57" t="s">
        <v>153</v>
      </c>
      <c r="C100" s="53">
        <v>0</v>
      </c>
      <c r="D100" s="58">
        <v>0</v>
      </c>
      <c r="E100" s="58">
        <v>0</v>
      </c>
      <c r="F100" s="58">
        <v>0</v>
      </c>
      <c r="G100" s="58">
        <f t="shared" si="8"/>
        <v>0</v>
      </c>
      <c r="H100" s="59">
        <v>0</v>
      </c>
      <c r="I100" s="58">
        <f t="shared" si="10"/>
        <v>0</v>
      </c>
      <c r="J100" s="74"/>
      <c r="K100" s="61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38" customFormat="1" ht="62.25">
      <c r="A101" s="107" t="s">
        <v>154</v>
      </c>
      <c r="B101" s="94" t="s">
        <v>155</v>
      </c>
      <c r="C101" s="53">
        <v>1760.9</v>
      </c>
      <c r="D101" s="58">
        <v>1422</v>
      </c>
      <c r="E101" s="58">
        <v>73.4539</v>
      </c>
      <c r="F101" s="58">
        <f t="shared" si="7"/>
        <v>5.165534458509143</v>
      </c>
      <c r="G101" s="58">
        <f t="shared" si="8"/>
        <v>-1348.5461</v>
      </c>
      <c r="H101" s="59">
        <f t="shared" si="9"/>
        <v>4.171383951388495</v>
      </c>
      <c r="I101" s="58">
        <f t="shared" si="10"/>
        <v>-1687.4461000000001</v>
      </c>
      <c r="J101" s="74">
        <v>96138</v>
      </c>
      <c r="K101" s="61" t="e">
        <f>#REF!-J101</f>
        <v>#REF!</v>
      </c>
      <c r="L101" s="74" t="e">
        <f>#REF!*#REF!/100</f>
        <v>#REF!</v>
      </c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</row>
    <row r="102" spans="1:37" s="22" customFormat="1" ht="30" customHeight="1">
      <c r="A102" s="51">
        <v>24000000</v>
      </c>
      <c r="B102" s="52" t="s">
        <v>156</v>
      </c>
      <c r="C102" s="53">
        <v>276.6</v>
      </c>
      <c r="D102" s="63">
        <f aca="true" t="shared" si="11" ref="D102:W102">D103+D104</f>
        <v>215</v>
      </c>
      <c r="E102" s="63">
        <f t="shared" si="11"/>
        <v>777.4644900000001</v>
      </c>
      <c r="F102" s="53">
        <f t="shared" si="7"/>
        <v>361.61139069767444</v>
      </c>
      <c r="G102" s="53">
        <f t="shared" si="8"/>
        <v>562.4644900000001</v>
      </c>
      <c r="H102" s="59">
        <f t="shared" si="9"/>
        <v>281.0789913232104</v>
      </c>
      <c r="I102" s="58">
        <f t="shared" si="10"/>
        <v>500.86449000000005</v>
      </c>
      <c r="J102" s="64">
        <f t="shared" si="11"/>
        <v>3000</v>
      </c>
      <c r="K102" s="64" t="e">
        <f t="shared" si="11"/>
        <v>#REF!</v>
      </c>
      <c r="L102" s="64">
        <f t="shared" si="11"/>
        <v>0</v>
      </c>
      <c r="M102" s="64">
        <f t="shared" si="11"/>
        <v>0</v>
      </c>
      <c r="N102" s="64">
        <f t="shared" si="11"/>
        <v>0</v>
      </c>
      <c r="O102" s="64">
        <f t="shared" si="11"/>
        <v>0</v>
      </c>
      <c r="P102" s="64">
        <f t="shared" si="11"/>
        <v>0</v>
      </c>
      <c r="Q102" s="64">
        <f t="shared" si="11"/>
        <v>0</v>
      </c>
      <c r="R102" s="64">
        <f t="shared" si="11"/>
        <v>0</v>
      </c>
      <c r="S102" s="64">
        <f t="shared" si="11"/>
        <v>0</v>
      </c>
      <c r="T102" s="64">
        <f t="shared" si="11"/>
        <v>0</v>
      </c>
      <c r="U102" s="64">
        <f t="shared" si="11"/>
        <v>0</v>
      </c>
      <c r="V102" s="64">
        <f t="shared" si="11"/>
        <v>0</v>
      </c>
      <c r="W102" s="64">
        <f t="shared" si="11"/>
        <v>0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</row>
    <row r="103" spans="1:37" s="62" customFormat="1" ht="75" customHeight="1">
      <c r="A103" s="66">
        <v>24030000</v>
      </c>
      <c r="B103" s="67" t="s">
        <v>157</v>
      </c>
      <c r="C103" s="53">
        <v>12</v>
      </c>
      <c r="D103" s="89">
        <v>5</v>
      </c>
      <c r="E103" s="89">
        <v>0.23017</v>
      </c>
      <c r="F103" s="53">
        <v>0</v>
      </c>
      <c r="G103" s="53">
        <f t="shared" si="8"/>
        <v>-4.76983</v>
      </c>
      <c r="H103" s="59">
        <f t="shared" si="9"/>
        <v>1.9180833333333334</v>
      </c>
      <c r="I103" s="58">
        <f t="shared" si="10"/>
        <v>-11.76983</v>
      </c>
      <c r="J103" s="70">
        <v>3000</v>
      </c>
      <c r="K103" s="60" t="e">
        <f>#REF!-J103</f>
        <v>#REF!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s="62" customFormat="1" ht="21">
      <c r="A104" s="66">
        <v>24060000</v>
      </c>
      <c r="B104" s="67" t="s">
        <v>115</v>
      </c>
      <c r="C104" s="53">
        <v>264.6</v>
      </c>
      <c r="D104" s="68">
        <f>D105</f>
        <v>210</v>
      </c>
      <c r="E104" s="68">
        <f>E105</f>
        <v>777.23432</v>
      </c>
      <c r="F104" s="53">
        <f t="shared" si="7"/>
        <v>370.11158095238096</v>
      </c>
      <c r="G104" s="53">
        <f t="shared" si="8"/>
        <v>567.23432</v>
      </c>
      <c r="H104" s="59">
        <f t="shared" si="9"/>
        <v>293.7393499622071</v>
      </c>
      <c r="I104" s="58">
        <f t="shared" si="10"/>
        <v>512.63432</v>
      </c>
      <c r="J104" s="70"/>
      <c r="K104" s="60" t="e">
        <f>#REF!-J104</f>
        <v>#REF!</v>
      </c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1:37" s="38" customFormat="1" ht="21">
      <c r="A105" s="109" t="s">
        <v>158</v>
      </c>
      <c r="B105" s="57" t="s">
        <v>115</v>
      </c>
      <c r="C105" s="53">
        <v>264.6</v>
      </c>
      <c r="D105" s="58">
        <v>210</v>
      </c>
      <c r="E105" s="58">
        <v>777.23432</v>
      </c>
      <c r="F105" s="58">
        <f t="shared" si="7"/>
        <v>370.11158095238096</v>
      </c>
      <c r="G105" s="58">
        <f t="shared" si="8"/>
        <v>567.23432</v>
      </c>
      <c r="H105" s="59">
        <f t="shared" si="9"/>
        <v>293.7393499622071</v>
      </c>
      <c r="I105" s="58">
        <f t="shared" si="10"/>
        <v>512.63432</v>
      </c>
      <c r="J105" s="74">
        <v>16935800</v>
      </c>
      <c r="K105" s="61" t="e">
        <f>#REF!-J105</f>
        <v>#REF!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22" customFormat="1" ht="21">
      <c r="A106" s="44" t="s">
        <v>159</v>
      </c>
      <c r="B106" s="45" t="s">
        <v>160</v>
      </c>
      <c r="C106" s="47">
        <v>187.7</v>
      </c>
      <c r="D106" s="47">
        <f>D107</f>
        <v>100</v>
      </c>
      <c r="E106" s="47">
        <f>E107+E109</f>
        <v>23.93069</v>
      </c>
      <c r="F106" s="47">
        <f t="shared" si="7"/>
        <v>23.93069</v>
      </c>
      <c r="G106" s="47">
        <f t="shared" si="8"/>
        <v>-76.06931</v>
      </c>
      <c r="H106" s="90">
        <f t="shared" si="9"/>
        <v>12.74943526904635</v>
      </c>
      <c r="I106" s="91">
        <f t="shared" si="10"/>
        <v>-163.76931</v>
      </c>
      <c r="J106" s="78"/>
      <c r="K106" s="50" t="e">
        <f>#REF!-J106</f>
        <v>#REF!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22" customFormat="1" ht="30.75">
      <c r="A107" s="51" t="s">
        <v>161</v>
      </c>
      <c r="B107" s="52" t="s">
        <v>162</v>
      </c>
      <c r="C107" s="53">
        <v>187.7</v>
      </c>
      <c r="D107" s="53">
        <f>D108</f>
        <v>100</v>
      </c>
      <c r="E107" s="53">
        <f>E108</f>
        <v>16.51993</v>
      </c>
      <c r="F107" s="53">
        <f t="shared" si="7"/>
        <v>16.51993</v>
      </c>
      <c r="G107" s="53">
        <f t="shared" si="8"/>
        <v>-83.48007</v>
      </c>
      <c r="H107" s="59">
        <f t="shared" si="9"/>
        <v>8.801241342567927</v>
      </c>
      <c r="I107" s="58">
        <f t="shared" si="10"/>
        <v>-171.18007</v>
      </c>
      <c r="J107" s="78"/>
      <c r="K107" s="50" t="e">
        <f>#REF!-J107</f>
        <v>#REF!</v>
      </c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</row>
    <row r="108" spans="1:37" s="38" customFormat="1" ht="109.5" customHeight="1">
      <c r="A108" s="56" t="s">
        <v>163</v>
      </c>
      <c r="B108" s="57" t="s">
        <v>164</v>
      </c>
      <c r="C108" s="53">
        <v>187.7</v>
      </c>
      <c r="D108" s="58">
        <v>100</v>
      </c>
      <c r="E108" s="58">
        <v>16.51993</v>
      </c>
      <c r="F108" s="58">
        <f t="shared" si="7"/>
        <v>16.51993</v>
      </c>
      <c r="G108" s="58">
        <f t="shared" si="8"/>
        <v>-83.48007</v>
      </c>
      <c r="H108" s="59">
        <f t="shared" si="9"/>
        <v>8.801241342567927</v>
      </c>
      <c r="I108" s="58">
        <f t="shared" si="10"/>
        <v>-171.18007</v>
      </c>
      <c r="J108" s="74"/>
      <c r="K108" s="61" t="e">
        <f>#REF!-J108</f>
        <v>#REF!</v>
      </c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38" customFormat="1" ht="51" customHeight="1">
      <c r="A109" s="110" t="s">
        <v>165</v>
      </c>
      <c r="B109" s="80" t="s">
        <v>166</v>
      </c>
      <c r="C109" s="53">
        <v>0</v>
      </c>
      <c r="D109" s="58">
        <v>0</v>
      </c>
      <c r="E109" s="58">
        <v>7.41076</v>
      </c>
      <c r="F109" s="58">
        <v>0</v>
      </c>
      <c r="G109" s="58">
        <f>E109-D109</f>
        <v>7.41076</v>
      </c>
      <c r="H109" s="58">
        <v>0</v>
      </c>
      <c r="I109" s="58">
        <f>E109-C109</f>
        <v>7.41076</v>
      </c>
      <c r="J109" s="74"/>
      <c r="K109" s="61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22" customFormat="1" ht="31.5" customHeight="1">
      <c r="A110" s="111">
        <v>900101</v>
      </c>
      <c r="B110" s="112" t="s">
        <v>167</v>
      </c>
      <c r="C110" s="113">
        <v>3152384.4</v>
      </c>
      <c r="D110" s="113">
        <f>D10+D72+D106</f>
        <v>2447824.1999999997</v>
      </c>
      <c r="E110" s="113">
        <f>E10+E72+E106</f>
        <v>2287260.767289999</v>
      </c>
      <c r="F110" s="113">
        <f t="shared" si="7"/>
        <v>93.44056518805554</v>
      </c>
      <c r="G110" s="113">
        <f t="shared" si="8"/>
        <v>-160563.43271000078</v>
      </c>
      <c r="H110" s="114">
        <f t="shared" si="9"/>
        <v>72.55653109087835</v>
      </c>
      <c r="I110" s="113">
        <f t="shared" si="10"/>
        <v>-865123.632710001</v>
      </c>
      <c r="J110" s="78"/>
      <c r="K110" s="50" t="e">
        <f>#REF!-J110</f>
        <v>#REF!</v>
      </c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</row>
    <row r="111" spans="1:37" ht="15">
      <c r="A111" s="115"/>
      <c r="B111" s="116"/>
      <c r="C111" s="116"/>
      <c r="D111" s="117"/>
      <c r="E111" s="118"/>
      <c r="F111" s="118"/>
      <c r="G111" s="118"/>
      <c r="H111" s="118"/>
      <c r="I111" s="118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ht="15">
      <c r="A112" s="115"/>
      <c r="B112" s="116"/>
      <c r="C112" s="116"/>
      <c r="D112" s="117"/>
      <c r="E112" s="119"/>
      <c r="F112" s="119"/>
      <c r="G112" s="119"/>
      <c r="H112" s="119"/>
      <c r="I112" s="119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ht="15">
      <c r="A113" s="115"/>
      <c r="B113" s="116"/>
      <c r="C113" s="116"/>
      <c r="D113" s="117"/>
      <c r="E113" s="119"/>
      <c r="F113" s="119"/>
      <c r="G113" s="119"/>
      <c r="H113" s="119"/>
      <c r="I113" s="119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2:37" ht="15">
      <c r="B114" s="7"/>
      <c r="C114" s="7"/>
      <c r="D114" s="7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ht="15">
      <c r="A115" s="115"/>
      <c r="B115" s="116"/>
      <c r="C115" s="116"/>
      <c r="D115" s="118"/>
      <c r="E115" s="118"/>
      <c r="F115" s="118"/>
      <c r="G115" s="118"/>
      <c r="H115" s="118"/>
      <c r="I115" s="118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ht="15">
      <c r="A116" s="115"/>
      <c r="B116" s="116"/>
      <c r="C116" s="116"/>
      <c r="D116" s="117"/>
      <c r="E116" s="119"/>
      <c r="F116" s="119"/>
      <c r="G116" s="119"/>
      <c r="H116" s="119"/>
      <c r="I116" s="119"/>
      <c r="J116" s="119">
        <f aca="true" t="shared" si="12" ref="J116:Q116">J114+J115</f>
        <v>0</v>
      </c>
      <c r="K116" s="119">
        <f t="shared" si="12"/>
        <v>0</v>
      </c>
      <c r="L116" s="119">
        <f t="shared" si="12"/>
        <v>0</v>
      </c>
      <c r="M116" s="119">
        <f t="shared" si="12"/>
        <v>0</v>
      </c>
      <c r="N116" s="119">
        <f t="shared" si="12"/>
        <v>0</v>
      </c>
      <c r="O116" s="119">
        <f t="shared" si="12"/>
        <v>0</v>
      </c>
      <c r="P116" s="119">
        <f t="shared" si="12"/>
        <v>0</v>
      </c>
      <c r="Q116" s="119">
        <f t="shared" si="12"/>
        <v>0</v>
      </c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ht="15">
      <c r="A117" s="115"/>
      <c r="B117" s="116"/>
      <c r="C117" s="116"/>
      <c r="D117" s="117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74"/>
      <c r="AF117" s="74"/>
      <c r="AG117" s="74"/>
      <c r="AH117" s="74"/>
      <c r="AI117" s="74"/>
      <c r="AJ117" s="74"/>
      <c r="AK117" s="74"/>
    </row>
    <row r="118" spans="1:37" ht="15">
      <c r="A118" s="115"/>
      <c r="B118" s="116"/>
      <c r="C118" s="116"/>
      <c r="D118" s="117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ht="15">
      <c r="A119" s="115"/>
      <c r="B119" s="116"/>
      <c r="C119" s="116"/>
      <c r="D119" s="117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ht="15">
      <c r="A120" s="115"/>
      <c r="B120" s="116"/>
      <c r="C120" s="116"/>
      <c r="D120" s="117"/>
      <c r="E120" s="119"/>
      <c r="F120" s="119"/>
      <c r="G120" s="119"/>
      <c r="H120" s="119"/>
      <c r="I120" s="119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ht="15">
      <c r="A121" s="115"/>
      <c r="B121" s="116"/>
      <c r="C121" s="116"/>
      <c r="D121" s="117"/>
      <c r="E121" s="119"/>
      <c r="F121" s="119"/>
      <c r="G121" s="119"/>
      <c r="H121" s="119"/>
      <c r="I121" s="119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ht="15">
      <c r="A122" s="115"/>
      <c r="B122" s="116"/>
      <c r="C122" s="116"/>
      <c r="D122" s="117"/>
      <c r="E122" s="119"/>
      <c r="F122" s="119"/>
      <c r="G122" s="119"/>
      <c r="H122" s="119"/>
      <c r="I122" s="119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ht="15">
      <c r="A123" s="115"/>
      <c r="B123" s="116"/>
      <c r="C123" s="116"/>
      <c r="D123" s="117"/>
      <c r="E123" s="119"/>
      <c r="F123" s="119"/>
      <c r="G123" s="119"/>
      <c r="H123" s="119"/>
      <c r="I123" s="119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ht="15">
      <c r="A124" s="115"/>
      <c r="B124" s="116"/>
      <c r="C124" s="116"/>
      <c r="D124" s="117"/>
      <c r="E124" s="119"/>
      <c r="F124" s="119"/>
      <c r="G124" s="119"/>
      <c r="H124" s="119"/>
      <c r="I124" s="119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ht="15">
      <c r="A125" s="115"/>
      <c r="B125" s="116"/>
      <c r="C125" s="116"/>
      <c r="D125" s="117"/>
      <c r="E125" s="119"/>
      <c r="F125" s="119"/>
      <c r="G125" s="119"/>
      <c r="H125" s="119"/>
      <c r="I125" s="119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ht="15">
      <c r="A126" s="115"/>
      <c r="B126" s="116"/>
      <c r="C126" s="116"/>
      <c r="D126" s="117"/>
      <c r="E126" s="119"/>
      <c r="F126" s="119"/>
      <c r="G126" s="119"/>
      <c r="H126" s="119"/>
      <c r="I126" s="119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ht="15">
      <c r="A127" s="115"/>
      <c r="B127" s="116"/>
      <c r="C127" s="116"/>
      <c r="D127" s="117"/>
      <c r="E127" s="119"/>
      <c r="F127" s="119"/>
      <c r="G127" s="119"/>
      <c r="H127" s="119"/>
      <c r="I127" s="119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ht="15">
      <c r="A128" s="115"/>
      <c r="B128" s="116"/>
      <c r="C128" s="116"/>
      <c r="D128" s="117"/>
      <c r="E128" s="119"/>
      <c r="F128" s="119"/>
      <c r="G128" s="119"/>
      <c r="H128" s="119"/>
      <c r="I128" s="119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ht="15">
      <c r="A129" s="115"/>
      <c r="B129" s="116"/>
      <c r="C129" s="116"/>
      <c r="D129" s="117"/>
      <c r="E129" s="119"/>
      <c r="F129" s="119"/>
      <c r="G129" s="119"/>
      <c r="H129" s="119"/>
      <c r="I129" s="119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ht="15">
      <c r="A130" s="115"/>
      <c r="B130" s="116"/>
      <c r="C130" s="116"/>
      <c r="D130" s="117"/>
      <c r="E130" s="119"/>
      <c r="F130" s="119"/>
      <c r="G130" s="119"/>
      <c r="H130" s="119"/>
      <c r="I130" s="119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ht="15">
      <c r="A131" s="115"/>
      <c r="B131" s="116"/>
      <c r="C131" s="116"/>
      <c r="D131" s="117"/>
      <c r="E131" s="119"/>
      <c r="F131" s="119"/>
      <c r="G131" s="119"/>
      <c r="H131" s="119"/>
      <c r="I131" s="119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ht="15">
      <c r="A132" s="115"/>
      <c r="B132" s="116"/>
      <c r="C132" s="116"/>
      <c r="D132" s="117"/>
      <c r="E132" s="119"/>
      <c r="F132" s="119"/>
      <c r="G132" s="119"/>
      <c r="H132" s="119"/>
      <c r="I132" s="119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ht="15">
      <c r="A133" s="115"/>
      <c r="B133" s="116"/>
      <c r="C133" s="116"/>
      <c r="D133" s="117"/>
      <c r="E133" s="119"/>
      <c r="F133" s="119"/>
      <c r="G133" s="119"/>
      <c r="H133" s="119"/>
      <c r="I133" s="119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ht="15">
      <c r="A134" s="115"/>
      <c r="B134" s="116"/>
      <c r="C134" s="116"/>
      <c r="D134" s="117"/>
      <c r="E134" s="119"/>
      <c r="F134" s="119"/>
      <c r="G134" s="119"/>
      <c r="H134" s="119"/>
      <c r="I134" s="119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ht="15">
      <c r="A135" s="115"/>
      <c r="B135" s="116"/>
      <c r="C135" s="116"/>
      <c r="D135" s="117"/>
      <c r="E135" s="119"/>
      <c r="F135" s="119"/>
      <c r="G135" s="119"/>
      <c r="H135" s="119"/>
      <c r="I135" s="119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ht="15">
      <c r="A136" s="115"/>
      <c r="B136" s="116"/>
      <c r="C136" s="116"/>
      <c r="D136" s="117"/>
      <c r="E136" s="119"/>
      <c r="F136" s="119"/>
      <c r="G136" s="119"/>
      <c r="H136" s="119"/>
      <c r="I136" s="119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ht="15">
      <c r="A137" s="115"/>
      <c r="B137" s="116"/>
      <c r="C137" s="116"/>
      <c r="D137" s="117"/>
      <c r="E137" s="119"/>
      <c r="F137" s="119"/>
      <c r="G137" s="119"/>
      <c r="H137" s="119"/>
      <c r="I137" s="119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ht="15">
      <c r="A138" s="115"/>
      <c r="B138" s="116"/>
      <c r="C138" s="116"/>
      <c r="D138" s="117"/>
      <c r="E138" s="119"/>
      <c r="F138" s="119"/>
      <c r="G138" s="119"/>
      <c r="H138" s="119"/>
      <c r="I138" s="119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ht="15">
      <c r="A139" s="115"/>
      <c r="B139" s="116"/>
      <c r="C139" s="116"/>
      <c r="D139" s="117"/>
      <c r="E139" s="119"/>
      <c r="F139" s="119"/>
      <c r="G139" s="119"/>
      <c r="H139" s="119"/>
      <c r="I139" s="119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ht="15">
      <c r="A140" s="115"/>
      <c r="B140" s="116"/>
      <c r="C140" s="116"/>
      <c r="D140" s="117"/>
      <c r="E140" s="119"/>
      <c r="F140" s="119"/>
      <c r="G140" s="119"/>
      <c r="H140" s="119"/>
      <c r="I140" s="119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ht="15">
      <c r="A141" s="115"/>
      <c r="B141" s="116"/>
      <c r="C141" s="116"/>
      <c r="D141" s="117"/>
      <c r="E141" s="119"/>
      <c r="F141" s="119"/>
      <c r="G141" s="119"/>
      <c r="H141" s="119"/>
      <c r="I141" s="119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ht="15">
      <c r="A142" s="115"/>
      <c r="B142" s="116"/>
      <c r="C142" s="116"/>
      <c r="D142" s="117"/>
      <c r="E142" s="119"/>
      <c r="F142" s="119"/>
      <c r="G142" s="119"/>
      <c r="H142" s="119"/>
      <c r="I142" s="119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ht="15">
      <c r="A143" s="115"/>
      <c r="B143" s="116"/>
      <c r="C143" s="116"/>
      <c r="D143" s="117"/>
      <c r="E143" s="119"/>
      <c r="F143" s="119"/>
      <c r="G143" s="119"/>
      <c r="H143" s="119"/>
      <c r="I143" s="119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ht="15">
      <c r="A144" s="115"/>
      <c r="B144" s="116"/>
      <c r="C144" s="116"/>
      <c r="D144" s="117"/>
      <c r="E144" s="119"/>
      <c r="F144" s="119"/>
      <c r="G144" s="119"/>
      <c r="H144" s="119"/>
      <c r="I144" s="119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ht="15">
      <c r="A145" s="115"/>
      <c r="B145" s="116"/>
      <c r="C145" s="116"/>
      <c r="D145" s="117"/>
      <c r="E145" s="119"/>
      <c r="F145" s="119"/>
      <c r="G145" s="119"/>
      <c r="H145" s="119"/>
      <c r="I145" s="119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ht="15">
      <c r="A146" s="115"/>
      <c r="B146" s="116"/>
      <c r="C146" s="116"/>
      <c r="D146" s="117"/>
      <c r="E146" s="119"/>
      <c r="F146" s="119"/>
      <c r="G146" s="119"/>
      <c r="H146" s="119"/>
      <c r="I146" s="119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ht="15">
      <c r="A147" s="115"/>
      <c r="B147" s="116"/>
      <c r="C147" s="116"/>
      <c r="D147" s="117"/>
      <c r="E147" s="119"/>
      <c r="F147" s="119"/>
      <c r="G147" s="119"/>
      <c r="H147" s="119"/>
      <c r="I147" s="119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ht="15">
      <c r="A148" s="115"/>
      <c r="B148" s="116"/>
      <c r="C148" s="116"/>
      <c r="D148" s="117"/>
      <c r="E148" s="119"/>
      <c r="F148" s="119"/>
      <c r="G148" s="119"/>
      <c r="H148" s="119"/>
      <c r="I148" s="119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ht="15">
      <c r="A149" s="115"/>
      <c r="B149" s="116"/>
      <c r="C149" s="116"/>
      <c r="D149" s="117"/>
      <c r="E149" s="119"/>
      <c r="F149" s="119"/>
      <c r="G149" s="119"/>
      <c r="H149" s="119"/>
      <c r="I149" s="119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ht="15">
      <c r="A150" s="115"/>
      <c r="B150" s="116"/>
      <c r="C150" s="116"/>
      <c r="D150" s="117"/>
      <c r="E150" s="119"/>
      <c r="F150" s="119"/>
      <c r="G150" s="119"/>
      <c r="H150" s="119"/>
      <c r="I150" s="119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ht="15">
      <c r="A151" s="115"/>
      <c r="B151" s="116"/>
      <c r="C151" s="116"/>
      <c r="D151" s="117"/>
      <c r="E151" s="119"/>
      <c r="F151" s="119"/>
      <c r="G151" s="119"/>
      <c r="H151" s="119"/>
      <c r="I151" s="119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ht="15">
      <c r="A152" s="115"/>
      <c r="B152" s="116"/>
      <c r="C152" s="116"/>
      <c r="D152" s="117"/>
      <c r="E152" s="119"/>
      <c r="F152" s="119"/>
      <c r="G152" s="119"/>
      <c r="H152" s="119"/>
      <c r="I152" s="119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ht="15">
      <c r="A153" s="115"/>
      <c r="B153" s="116"/>
      <c r="C153" s="116"/>
      <c r="D153" s="117"/>
      <c r="E153" s="119"/>
      <c r="F153" s="119"/>
      <c r="G153" s="119"/>
      <c r="H153" s="119"/>
      <c r="I153" s="119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ht="15">
      <c r="A154" s="115"/>
      <c r="B154" s="116"/>
      <c r="C154" s="116"/>
      <c r="D154" s="117"/>
      <c r="E154" s="119"/>
      <c r="F154" s="119"/>
      <c r="G154" s="119"/>
      <c r="H154" s="119"/>
      <c r="I154" s="119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ht="15">
      <c r="A155" s="115"/>
      <c r="B155" s="116"/>
      <c r="C155" s="116"/>
      <c r="D155" s="117"/>
      <c r="E155" s="119"/>
      <c r="F155" s="119"/>
      <c r="G155" s="119"/>
      <c r="H155" s="119"/>
      <c r="I155" s="119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ht="15">
      <c r="A156" s="115"/>
      <c r="B156" s="116"/>
      <c r="C156" s="116"/>
      <c r="D156" s="117"/>
      <c r="E156" s="119"/>
      <c r="F156" s="119"/>
      <c r="G156" s="119"/>
      <c r="H156" s="119"/>
      <c r="I156" s="119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ht="15">
      <c r="A157" s="115"/>
      <c r="B157" s="116"/>
      <c r="C157" s="116"/>
      <c r="D157" s="117"/>
      <c r="E157" s="119"/>
      <c r="F157" s="119"/>
      <c r="G157" s="119"/>
      <c r="H157" s="119"/>
      <c r="I157" s="119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ht="15">
      <c r="A158" s="115"/>
      <c r="B158" s="116"/>
      <c r="C158" s="116"/>
      <c r="D158" s="117"/>
      <c r="E158" s="119"/>
      <c r="F158" s="119"/>
      <c r="G158" s="119"/>
      <c r="H158" s="119"/>
      <c r="I158" s="119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ht="15">
      <c r="A159" s="115"/>
      <c r="B159" s="116"/>
      <c r="C159" s="116"/>
      <c r="D159" s="117"/>
      <c r="E159" s="119"/>
      <c r="F159" s="119"/>
      <c r="G159" s="119"/>
      <c r="H159" s="119"/>
      <c r="I159" s="119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ht="15">
      <c r="A160" s="115"/>
      <c r="B160" s="116"/>
      <c r="C160" s="116"/>
      <c r="D160" s="117"/>
      <c r="E160" s="119"/>
      <c r="F160" s="119"/>
      <c r="G160" s="119"/>
      <c r="H160" s="119"/>
      <c r="I160" s="119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ht="15">
      <c r="A161" s="115"/>
      <c r="B161" s="116"/>
      <c r="C161" s="116"/>
      <c r="D161" s="117"/>
      <c r="E161" s="119"/>
      <c r="F161" s="119"/>
      <c r="G161" s="119"/>
      <c r="H161" s="119"/>
      <c r="I161" s="119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ht="15">
      <c r="A162" s="115"/>
      <c r="B162" s="116"/>
      <c r="C162" s="116"/>
      <c r="D162" s="117"/>
      <c r="E162" s="119"/>
      <c r="F162" s="119"/>
      <c r="G162" s="119"/>
      <c r="H162" s="119"/>
      <c r="I162" s="119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ht="15">
      <c r="A163" s="115"/>
      <c r="B163" s="116"/>
      <c r="C163" s="116"/>
      <c r="D163" s="117"/>
      <c r="E163" s="119"/>
      <c r="F163" s="119"/>
      <c r="G163" s="119"/>
      <c r="H163" s="119"/>
      <c r="I163" s="119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ht="15">
      <c r="A164" s="115"/>
      <c r="B164" s="116"/>
      <c r="C164" s="116"/>
      <c r="D164" s="117"/>
      <c r="E164" s="119"/>
      <c r="F164" s="119"/>
      <c r="G164" s="119"/>
      <c r="H164" s="119"/>
      <c r="I164" s="119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ht="15">
      <c r="A165" s="115"/>
      <c r="B165" s="116"/>
      <c r="C165" s="116"/>
      <c r="D165" s="117"/>
      <c r="E165" s="119"/>
      <c r="F165" s="119"/>
      <c r="G165" s="119"/>
      <c r="H165" s="119"/>
      <c r="I165" s="119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ht="15">
      <c r="A166" s="115"/>
      <c r="B166" s="116"/>
      <c r="C166" s="116"/>
      <c r="D166" s="117"/>
      <c r="E166" s="119"/>
      <c r="F166" s="119"/>
      <c r="G166" s="119"/>
      <c r="H166" s="119"/>
      <c r="I166" s="119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ht="15">
      <c r="A167" s="115"/>
      <c r="B167" s="116"/>
      <c r="C167" s="116"/>
      <c r="D167" s="117"/>
      <c r="E167" s="119"/>
      <c r="F167" s="119"/>
      <c r="G167" s="119"/>
      <c r="H167" s="119"/>
      <c r="I167" s="119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ht="15">
      <c r="A168" s="115"/>
      <c r="B168" s="116"/>
      <c r="C168" s="116"/>
      <c r="D168" s="117"/>
      <c r="E168" s="119"/>
      <c r="F168" s="119"/>
      <c r="G168" s="119"/>
      <c r="H168" s="119"/>
      <c r="I168" s="119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ht="15">
      <c r="A169" s="115"/>
      <c r="B169" s="116"/>
      <c r="C169" s="116"/>
      <c r="D169" s="117"/>
      <c r="E169" s="119"/>
      <c r="F169" s="119"/>
      <c r="G169" s="119"/>
      <c r="H169" s="119"/>
      <c r="I169" s="119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ht="15">
      <c r="A170" s="115"/>
      <c r="B170" s="116"/>
      <c r="C170" s="116"/>
      <c r="D170" s="117"/>
      <c r="E170" s="119"/>
      <c r="F170" s="119"/>
      <c r="G170" s="119"/>
      <c r="H170" s="119"/>
      <c r="I170" s="119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ht="15">
      <c r="A171" s="115"/>
      <c r="B171" s="116"/>
      <c r="C171" s="116"/>
      <c r="D171" s="117"/>
      <c r="E171" s="119"/>
      <c r="F171" s="119"/>
      <c r="G171" s="119"/>
      <c r="H171" s="119"/>
      <c r="I171" s="119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ht="15">
      <c r="A172" s="115"/>
      <c r="B172" s="116"/>
      <c r="C172" s="116"/>
      <c r="D172" s="117"/>
      <c r="E172" s="119"/>
      <c r="F172" s="119"/>
      <c r="G172" s="119"/>
      <c r="H172" s="119"/>
      <c r="I172" s="119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ht="15">
      <c r="A173" s="115"/>
      <c r="B173" s="116"/>
      <c r="C173" s="116"/>
      <c r="D173" s="117"/>
      <c r="E173" s="119"/>
      <c r="F173" s="119"/>
      <c r="G173" s="119"/>
      <c r="H173" s="119"/>
      <c r="I173" s="119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ht="15">
      <c r="A174" s="115"/>
      <c r="B174" s="116"/>
      <c r="C174" s="116"/>
      <c r="D174" s="117"/>
      <c r="E174" s="119"/>
      <c r="F174" s="119"/>
      <c r="G174" s="119"/>
      <c r="H174" s="119"/>
      <c r="I174" s="119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ht="15">
      <c r="A175" s="115"/>
      <c r="B175" s="116"/>
      <c r="C175" s="116"/>
      <c r="D175" s="117"/>
      <c r="E175" s="119"/>
      <c r="F175" s="119"/>
      <c r="G175" s="119"/>
      <c r="H175" s="119"/>
      <c r="I175" s="119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ht="15">
      <c r="A176" s="115"/>
      <c r="B176" s="116"/>
      <c r="C176" s="116"/>
      <c r="D176" s="117"/>
      <c r="E176" s="119"/>
      <c r="F176" s="119"/>
      <c r="G176" s="119"/>
      <c r="H176" s="119"/>
      <c r="I176" s="119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ht="15">
      <c r="A177" s="115"/>
      <c r="B177" s="116"/>
      <c r="C177" s="116"/>
      <c r="D177" s="117"/>
      <c r="E177" s="119"/>
      <c r="F177" s="119"/>
      <c r="G177" s="119"/>
      <c r="H177" s="119"/>
      <c r="I177" s="119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ht="15">
      <c r="A178" s="115"/>
      <c r="B178" s="116"/>
      <c r="C178" s="116"/>
      <c r="D178" s="117"/>
      <c r="E178" s="119"/>
      <c r="F178" s="119"/>
      <c r="G178" s="119"/>
      <c r="H178" s="119"/>
      <c r="I178" s="119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ht="15">
      <c r="A179" s="115"/>
      <c r="B179" s="116"/>
      <c r="C179" s="116"/>
      <c r="D179" s="117"/>
      <c r="E179" s="119"/>
      <c r="F179" s="119"/>
      <c r="G179" s="119"/>
      <c r="H179" s="119"/>
      <c r="I179" s="119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ht="15">
      <c r="A180" s="115"/>
      <c r="B180" s="116"/>
      <c r="C180" s="116"/>
      <c r="D180" s="117"/>
      <c r="E180" s="119"/>
      <c r="F180" s="119"/>
      <c r="G180" s="119"/>
      <c r="H180" s="119"/>
      <c r="I180" s="119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ht="15">
      <c r="A181" s="115"/>
      <c r="B181" s="116"/>
      <c r="C181" s="116"/>
      <c r="D181" s="117"/>
      <c r="E181" s="119"/>
      <c r="F181" s="119"/>
      <c r="G181" s="119"/>
      <c r="H181" s="119"/>
      <c r="I181" s="119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ht="15">
      <c r="A182" s="115"/>
      <c r="B182" s="116"/>
      <c r="C182" s="116"/>
      <c r="D182" s="117"/>
      <c r="E182" s="119"/>
      <c r="F182" s="119"/>
      <c r="G182" s="119"/>
      <c r="H182" s="119"/>
      <c r="I182" s="119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ht="15">
      <c r="A183" s="115"/>
      <c r="B183" s="116"/>
      <c r="C183" s="116"/>
      <c r="D183" s="117"/>
      <c r="E183" s="119"/>
      <c r="F183" s="119"/>
      <c r="G183" s="119"/>
      <c r="H183" s="119"/>
      <c r="I183" s="119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ht="15">
      <c r="A184" s="115"/>
      <c r="B184" s="116"/>
      <c r="C184" s="116"/>
      <c r="D184" s="117"/>
      <c r="E184" s="119"/>
      <c r="F184" s="119"/>
      <c r="G184" s="119"/>
      <c r="H184" s="119"/>
      <c r="I184" s="119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ht="15">
      <c r="A185" s="115"/>
      <c r="B185" s="116"/>
      <c r="C185" s="116"/>
      <c r="D185" s="117"/>
      <c r="E185" s="119"/>
      <c r="F185" s="119"/>
      <c r="G185" s="119"/>
      <c r="H185" s="119"/>
      <c r="I185" s="119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ht="15">
      <c r="A186" s="115"/>
      <c r="B186" s="116"/>
      <c r="C186" s="116"/>
      <c r="D186" s="117"/>
      <c r="E186" s="119"/>
      <c r="F186" s="119"/>
      <c r="G186" s="119"/>
      <c r="H186" s="119"/>
      <c r="I186" s="119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ht="15">
      <c r="A187" s="115"/>
      <c r="B187" s="116"/>
      <c r="C187" s="116"/>
      <c r="D187" s="117"/>
      <c r="E187" s="119"/>
      <c r="F187" s="119"/>
      <c r="G187" s="119"/>
      <c r="H187" s="119"/>
      <c r="I187" s="119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ht="15">
      <c r="A188" s="115"/>
      <c r="B188" s="116"/>
      <c r="C188" s="116"/>
      <c r="D188" s="117"/>
      <c r="E188" s="119"/>
      <c r="F188" s="119"/>
      <c r="G188" s="119"/>
      <c r="H188" s="119"/>
      <c r="I188" s="119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ht="15">
      <c r="A189" s="115"/>
      <c r="B189" s="116"/>
      <c r="C189" s="116"/>
      <c r="D189" s="117"/>
      <c r="E189" s="119"/>
      <c r="F189" s="119"/>
      <c r="G189" s="119"/>
      <c r="H189" s="119"/>
      <c r="I189" s="119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ht="15">
      <c r="A190" s="115"/>
      <c r="B190" s="116"/>
      <c r="C190" s="116"/>
      <c r="D190" s="117"/>
      <c r="E190" s="119"/>
      <c r="F190" s="119"/>
      <c r="G190" s="119"/>
      <c r="H190" s="119"/>
      <c r="I190" s="119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ht="15">
      <c r="A191" s="115"/>
      <c r="B191" s="116"/>
      <c r="C191" s="116"/>
      <c r="D191" s="117"/>
      <c r="E191" s="119"/>
      <c r="F191" s="119"/>
      <c r="G191" s="119"/>
      <c r="H191" s="119"/>
      <c r="I191" s="119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ht="15">
      <c r="A192" s="115"/>
      <c r="B192" s="116"/>
      <c r="C192" s="116"/>
      <c r="D192" s="117"/>
      <c r="E192" s="119"/>
      <c r="F192" s="119"/>
      <c r="G192" s="119"/>
      <c r="H192" s="119"/>
      <c r="I192" s="119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ht="15">
      <c r="A193" s="115"/>
      <c r="B193" s="116"/>
      <c r="C193" s="116"/>
      <c r="D193" s="117"/>
      <c r="E193" s="119"/>
      <c r="F193" s="119"/>
      <c r="G193" s="119"/>
      <c r="H193" s="119"/>
      <c r="I193" s="119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ht="15">
      <c r="A194" s="115"/>
      <c r="B194" s="116"/>
      <c r="C194" s="116"/>
      <c r="D194" s="117"/>
      <c r="E194" s="119"/>
      <c r="F194" s="119"/>
      <c r="G194" s="119"/>
      <c r="H194" s="119"/>
      <c r="I194" s="119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ht="15">
      <c r="A195" s="115"/>
      <c r="B195" s="116"/>
      <c r="C195" s="116"/>
      <c r="D195" s="117"/>
      <c r="E195" s="119"/>
      <c r="F195" s="119"/>
      <c r="G195" s="119"/>
      <c r="H195" s="119"/>
      <c r="I195" s="119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ht="15">
      <c r="A196" s="115"/>
      <c r="B196" s="116"/>
      <c r="C196" s="116"/>
      <c r="D196" s="117"/>
      <c r="E196" s="119"/>
      <c r="F196" s="119"/>
      <c r="G196" s="119"/>
      <c r="H196" s="119"/>
      <c r="I196" s="119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ht="15">
      <c r="A197" s="115"/>
      <c r="B197" s="116"/>
      <c r="C197" s="116"/>
      <c r="D197" s="117"/>
      <c r="E197" s="119"/>
      <c r="F197" s="119"/>
      <c r="G197" s="119"/>
      <c r="H197" s="119"/>
      <c r="I197" s="119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ht="15">
      <c r="A198" s="115"/>
      <c r="B198" s="116"/>
      <c r="C198" s="116"/>
      <c r="D198" s="117"/>
      <c r="E198" s="119"/>
      <c r="F198" s="119"/>
      <c r="G198" s="119"/>
      <c r="H198" s="119"/>
      <c r="I198" s="119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ht="15">
      <c r="A199" s="115"/>
      <c r="B199" s="116"/>
      <c r="C199" s="116"/>
      <c r="D199" s="117"/>
      <c r="E199" s="119"/>
      <c r="F199" s="119"/>
      <c r="G199" s="119"/>
      <c r="H199" s="119"/>
      <c r="I199" s="119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ht="15">
      <c r="A200" s="115"/>
      <c r="B200" s="116"/>
      <c r="C200" s="116"/>
      <c r="D200" s="117"/>
      <c r="E200" s="119"/>
      <c r="F200" s="119"/>
      <c r="G200" s="119"/>
      <c r="H200" s="119"/>
      <c r="I200" s="119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ht="15">
      <c r="A201" s="115"/>
      <c r="B201" s="116"/>
      <c r="C201" s="116"/>
      <c r="D201" s="117"/>
      <c r="E201" s="119"/>
      <c r="F201" s="119"/>
      <c r="G201" s="119"/>
      <c r="H201" s="119"/>
      <c r="I201" s="119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ht="15">
      <c r="A202" s="115"/>
      <c r="B202" s="116"/>
      <c r="C202" s="116"/>
      <c r="D202" s="117"/>
      <c r="E202" s="119"/>
      <c r="F202" s="119"/>
      <c r="G202" s="119"/>
      <c r="H202" s="119"/>
      <c r="I202" s="119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ht="15">
      <c r="A203" s="115"/>
      <c r="B203" s="116"/>
      <c r="C203" s="116"/>
      <c r="D203" s="117"/>
      <c r="E203" s="119"/>
      <c r="F203" s="119"/>
      <c r="G203" s="119"/>
      <c r="H203" s="119"/>
      <c r="I203" s="119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ht="15">
      <c r="A204" s="115"/>
      <c r="B204" s="116"/>
      <c r="C204" s="116"/>
      <c r="D204" s="117"/>
      <c r="E204" s="119"/>
      <c r="F204" s="119"/>
      <c r="G204" s="119"/>
      <c r="H204" s="119"/>
      <c r="I204" s="119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ht="15">
      <c r="A205" s="115"/>
      <c r="B205" s="116"/>
      <c r="C205" s="116"/>
      <c r="D205" s="117"/>
      <c r="E205" s="119"/>
      <c r="F205" s="119"/>
      <c r="G205" s="119"/>
      <c r="H205" s="119"/>
      <c r="I205" s="119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ht="15">
      <c r="A206" s="115"/>
      <c r="B206" s="116"/>
      <c r="C206" s="116"/>
      <c r="D206" s="117"/>
      <c r="E206" s="119"/>
      <c r="F206" s="119"/>
      <c r="G206" s="119"/>
      <c r="H206" s="119"/>
      <c r="I206" s="119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ht="15">
      <c r="A207" s="115"/>
      <c r="B207" s="116"/>
      <c r="C207" s="116"/>
      <c r="D207" s="117"/>
      <c r="E207" s="119"/>
      <c r="F207" s="119"/>
      <c r="G207" s="119"/>
      <c r="H207" s="119"/>
      <c r="I207" s="119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ht="15">
      <c r="A208" s="115"/>
      <c r="B208" s="116"/>
      <c r="C208" s="116"/>
      <c r="D208" s="117"/>
      <c r="E208" s="119"/>
      <c r="F208" s="119"/>
      <c r="G208" s="119"/>
      <c r="H208" s="119"/>
      <c r="I208" s="119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ht="15">
      <c r="A209" s="115"/>
      <c r="B209" s="116"/>
      <c r="C209" s="116"/>
      <c r="D209" s="117"/>
      <c r="E209" s="119"/>
      <c r="F209" s="119"/>
      <c r="G209" s="119"/>
      <c r="H209" s="119"/>
      <c r="I209" s="119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ht="15">
      <c r="A210" s="115"/>
      <c r="B210" s="116"/>
      <c r="C210" s="116"/>
      <c r="D210" s="117"/>
      <c r="E210" s="119"/>
      <c r="F210" s="119"/>
      <c r="G210" s="119"/>
      <c r="H210" s="119"/>
      <c r="I210" s="119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ht="15">
      <c r="A211" s="115"/>
      <c r="B211" s="116"/>
      <c r="C211" s="116"/>
      <c r="D211" s="117"/>
      <c r="E211" s="119"/>
      <c r="F211" s="119"/>
      <c r="G211" s="119"/>
      <c r="H211" s="119"/>
      <c r="I211" s="119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ht="15">
      <c r="A212" s="115"/>
      <c r="B212" s="116"/>
      <c r="C212" s="116"/>
      <c r="D212" s="117"/>
      <c r="E212" s="119"/>
      <c r="F212" s="119"/>
      <c r="G212" s="119"/>
      <c r="H212" s="119"/>
      <c r="I212" s="119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ht="15">
      <c r="A213" s="115"/>
      <c r="B213" s="116"/>
      <c r="C213" s="116"/>
      <c r="D213" s="117"/>
      <c r="E213" s="119"/>
      <c r="F213" s="119"/>
      <c r="G213" s="119"/>
      <c r="H213" s="119"/>
      <c r="I213" s="119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ht="15">
      <c r="A214" s="115"/>
      <c r="B214" s="116"/>
      <c r="C214" s="116"/>
      <c r="D214" s="117"/>
      <c r="E214" s="119"/>
      <c r="F214" s="119"/>
      <c r="G214" s="119"/>
      <c r="H214" s="119"/>
      <c r="I214" s="119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ht="15">
      <c r="A215" s="115"/>
      <c r="B215" s="116"/>
      <c r="C215" s="116"/>
      <c r="D215" s="117"/>
      <c r="E215" s="119"/>
      <c r="F215" s="119"/>
      <c r="G215" s="119"/>
      <c r="H215" s="119"/>
      <c r="I215" s="119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ht="15">
      <c r="A216" s="115"/>
      <c r="B216" s="116"/>
      <c r="C216" s="116"/>
      <c r="D216" s="117"/>
      <c r="E216" s="119"/>
      <c r="F216" s="119"/>
      <c r="G216" s="119"/>
      <c r="H216" s="119"/>
      <c r="I216" s="119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ht="15">
      <c r="A217" s="115"/>
      <c r="B217" s="116"/>
      <c r="C217" s="116"/>
      <c r="D217" s="117"/>
      <c r="E217" s="119"/>
      <c r="F217" s="119"/>
      <c r="G217" s="119"/>
      <c r="H217" s="119"/>
      <c r="I217" s="119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ht="15">
      <c r="A218" s="115"/>
      <c r="B218" s="116"/>
      <c r="C218" s="116"/>
      <c r="D218" s="117"/>
      <c r="E218" s="119"/>
      <c r="F218" s="119"/>
      <c r="G218" s="119"/>
      <c r="H218" s="119"/>
      <c r="I218" s="119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ht="15">
      <c r="A219" s="115"/>
      <c r="B219" s="116"/>
      <c r="C219" s="116"/>
      <c r="D219" s="117"/>
      <c r="E219" s="119"/>
      <c r="F219" s="119"/>
      <c r="G219" s="119"/>
      <c r="H219" s="119"/>
      <c r="I219" s="119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ht="15">
      <c r="A220" s="115"/>
      <c r="B220" s="116"/>
      <c r="C220" s="116"/>
      <c r="D220" s="117"/>
      <c r="E220" s="119"/>
      <c r="F220" s="119"/>
      <c r="G220" s="119"/>
      <c r="H220" s="119"/>
      <c r="I220" s="119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ht="15">
      <c r="A221" s="115"/>
      <c r="B221" s="116"/>
      <c r="C221" s="116"/>
      <c r="D221" s="117"/>
      <c r="E221" s="119"/>
      <c r="F221" s="119"/>
      <c r="G221" s="119"/>
      <c r="H221" s="119"/>
      <c r="I221" s="119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ht="15">
      <c r="A222" s="115"/>
      <c r="B222" s="116"/>
      <c r="C222" s="116"/>
      <c r="D222" s="117"/>
      <c r="E222" s="119"/>
      <c r="F222" s="119"/>
      <c r="G222" s="119"/>
      <c r="H222" s="119"/>
      <c r="I222" s="119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ht="15">
      <c r="A223" s="115"/>
      <c r="B223" s="116"/>
      <c r="C223" s="116"/>
      <c r="D223" s="117"/>
      <c r="E223" s="119"/>
      <c r="F223" s="119"/>
      <c r="G223" s="119"/>
      <c r="H223" s="119"/>
      <c r="I223" s="119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ht="15">
      <c r="A224" s="115"/>
      <c r="B224" s="116"/>
      <c r="C224" s="116"/>
      <c r="D224" s="117"/>
      <c r="E224" s="119"/>
      <c r="F224" s="119"/>
      <c r="G224" s="119"/>
      <c r="H224" s="119"/>
      <c r="I224" s="119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ht="15">
      <c r="A225" s="115"/>
      <c r="B225" s="116"/>
      <c r="C225" s="116"/>
      <c r="D225" s="117"/>
      <c r="E225" s="119"/>
      <c r="F225" s="119"/>
      <c r="G225" s="119"/>
      <c r="H225" s="119"/>
      <c r="I225" s="119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ht="15">
      <c r="A226" s="115"/>
      <c r="B226" s="116"/>
      <c r="C226" s="116"/>
      <c r="D226" s="117"/>
      <c r="E226" s="119"/>
      <c r="F226" s="119"/>
      <c r="G226" s="119"/>
      <c r="H226" s="119"/>
      <c r="I226" s="119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ht="15">
      <c r="A227" s="115"/>
      <c r="B227" s="116"/>
      <c r="C227" s="116"/>
      <c r="D227" s="117"/>
      <c r="E227" s="119"/>
      <c r="F227" s="119"/>
      <c r="G227" s="119"/>
      <c r="H227" s="119"/>
      <c r="I227" s="119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ht="15">
      <c r="A228" s="115"/>
      <c r="B228" s="116"/>
      <c r="C228" s="116"/>
      <c r="D228" s="117"/>
      <c r="E228" s="119"/>
      <c r="F228" s="119"/>
      <c r="G228" s="119"/>
      <c r="H228" s="119"/>
      <c r="I228" s="119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ht="15">
      <c r="A229" s="115"/>
      <c r="B229" s="116"/>
      <c r="C229" s="116"/>
      <c r="D229" s="117"/>
      <c r="E229" s="119"/>
      <c r="F229" s="119"/>
      <c r="G229" s="119"/>
      <c r="H229" s="119"/>
      <c r="I229" s="119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ht="15">
      <c r="A230" s="115"/>
      <c r="B230" s="116"/>
      <c r="C230" s="116"/>
      <c r="D230" s="117"/>
      <c r="E230" s="119"/>
      <c r="F230" s="119"/>
      <c r="G230" s="119"/>
      <c r="H230" s="119"/>
      <c r="I230" s="119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ht="15">
      <c r="A231" s="115"/>
      <c r="B231" s="116"/>
      <c r="C231" s="116"/>
      <c r="D231" s="117"/>
      <c r="E231" s="119"/>
      <c r="F231" s="119"/>
      <c r="G231" s="119"/>
      <c r="H231" s="119"/>
      <c r="I231" s="119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ht="15">
      <c r="A232" s="115"/>
      <c r="B232" s="116"/>
      <c r="C232" s="116"/>
      <c r="D232" s="117"/>
      <c r="E232" s="119"/>
      <c r="F232" s="119"/>
      <c r="G232" s="119"/>
      <c r="H232" s="119"/>
      <c r="I232" s="119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ht="15">
      <c r="A233" s="115"/>
      <c r="B233" s="116"/>
      <c r="C233" s="116"/>
      <c r="D233" s="117"/>
      <c r="E233" s="119"/>
      <c r="F233" s="119"/>
      <c r="G233" s="119"/>
      <c r="H233" s="119"/>
      <c r="I233" s="119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ht="15">
      <c r="A234" s="115"/>
      <c r="B234" s="116"/>
      <c r="C234" s="116"/>
      <c r="D234" s="117"/>
      <c r="E234" s="120"/>
      <c r="F234" s="120"/>
      <c r="G234" s="120"/>
      <c r="H234" s="119"/>
      <c r="I234" s="11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5">
      <c r="A235" s="115"/>
      <c r="B235" s="116"/>
      <c r="C235" s="116"/>
      <c r="D235" s="117"/>
      <c r="E235" s="120"/>
      <c r="F235" s="120"/>
      <c r="G235" s="120"/>
      <c r="H235" s="119"/>
      <c r="I235" s="11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5">
      <c r="A236" s="115"/>
      <c r="B236" s="116"/>
      <c r="C236" s="116"/>
      <c r="D236" s="117"/>
      <c r="E236" s="120"/>
      <c r="F236" s="120"/>
      <c r="G236" s="120"/>
      <c r="H236" s="119"/>
      <c r="I236" s="11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5">
      <c r="A237" s="115"/>
      <c r="B237" s="116"/>
      <c r="C237" s="116"/>
      <c r="D237" s="117"/>
      <c r="E237" s="120"/>
      <c r="F237" s="120"/>
      <c r="G237" s="120"/>
      <c r="H237" s="119"/>
      <c r="I237" s="11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5">
      <c r="A238" s="115"/>
      <c r="B238" s="116"/>
      <c r="C238" s="116"/>
      <c r="D238" s="117"/>
      <c r="E238" s="120"/>
      <c r="F238" s="120"/>
      <c r="G238" s="120"/>
      <c r="H238" s="119"/>
      <c r="I238" s="11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5">
      <c r="A239" s="115"/>
      <c r="B239" s="116"/>
      <c r="C239" s="116"/>
      <c r="D239" s="117"/>
      <c r="E239" s="120"/>
      <c r="F239" s="120"/>
      <c r="G239" s="120"/>
      <c r="H239" s="119"/>
      <c r="I239" s="11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5">
      <c r="A240" s="115"/>
      <c r="B240" s="116"/>
      <c r="C240" s="116"/>
      <c r="D240" s="117"/>
      <c r="E240" s="120"/>
      <c r="F240" s="120"/>
      <c r="G240" s="120"/>
      <c r="H240" s="119"/>
      <c r="I240" s="11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5">
      <c r="A241" s="115"/>
      <c r="B241" s="116"/>
      <c r="C241" s="116"/>
      <c r="D241" s="117"/>
      <c r="E241" s="120"/>
      <c r="F241" s="120"/>
      <c r="G241" s="120"/>
      <c r="H241" s="119"/>
      <c r="I241" s="11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">
      <c r="A242" s="115"/>
      <c r="B242" s="116"/>
      <c r="C242" s="116"/>
      <c r="D242" s="117"/>
      <c r="E242" s="120"/>
      <c r="F242" s="120"/>
      <c r="G242" s="120"/>
      <c r="H242" s="119"/>
      <c r="I242" s="11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5">
      <c r="A243" s="115"/>
      <c r="B243" s="116"/>
      <c r="C243" s="116"/>
      <c r="D243" s="117"/>
      <c r="E243" s="120"/>
      <c r="F243" s="120"/>
      <c r="G243" s="120"/>
      <c r="H243" s="119"/>
      <c r="I243" s="11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5">
      <c r="A244" s="115"/>
      <c r="B244" s="116"/>
      <c r="C244" s="116"/>
      <c r="D244" s="117"/>
      <c r="E244" s="120"/>
      <c r="F244" s="120"/>
      <c r="G244" s="120"/>
      <c r="H244" s="119"/>
      <c r="I244" s="11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5">
      <c r="A245" s="115"/>
      <c r="B245" s="116"/>
      <c r="C245" s="116"/>
      <c r="D245" s="117"/>
      <c r="E245" s="120"/>
      <c r="F245" s="120"/>
      <c r="G245" s="120"/>
      <c r="H245" s="119"/>
      <c r="I245" s="11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5">
      <c r="A246" s="115"/>
      <c r="B246" s="116"/>
      <c r="C246" s="116"/>
      <c r="D246" s="117"/>
      <c r="E246" s="120"/>
      <c r="F246" s="120"/>
      <c r="G246" s="120"/>
      <c r="H246" s="119"/>
      <c r="I246" s="11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9" ht="15">
      <c r="A247" s="115"/>
      <c r="B247" s="116"/>
      <c r="C247" s="116"/>
      <c r="D247" s="117"/>
      <c r="E247" s="120"/>
      <c r="F247" s="120"/>
      <c r="G247" s="120"/>
      <c r="H247" s="119"/>
      <c r="I247" s="119"/>
    </row>
    <row r="248" spans="1:9" ht="15">
      <c r="A248" s="115"/>
      <c r="B248" s="116"/>
      <c r="C248" s="116"/>
      <c r="D248" s="117"/>
      <c r="E248" s="120"/>
      <c r="F248" s="120"/>
      <c r="G248" s="120"/>
      <c r="H248" s="119"/>
      <c r="I248" s="119"/>
    </row>
    <row r="249" spans="1:9" ht="15">
      <c r="A249" s="115"/>
      <c r="B249" s="116"/>
      <c r="C249" s="116"/>
      <c r="D249" s="117"/>
      <c r="E249" s="120"/>
      <c r="F249" s="120"/>
      <c r="G249" s="120"/>
      <c r="H249" s="119"/>
      <c r="I249" s="119"/>
    </row>
    <row r="250" spans="1:9" ht="15">
      <c r="A250" s="115"/>
      <c r="B250" s="116"/>
      <c r="C250" s="116"/>
      <c r="D250" s="117"/>
      <c r="E250" s="120"/>
      <c r="F250" s="120"/>
      <c r="G250" s="120"/>
      <c r="H250" s="119"/>
      <c r="I250" s="119"/>
    </row>
    <row r="251" spans="1:9" ht="15">
      <c r="A251" s="115"/>
      <c r="B251" s="116"/>
      <c r="C251" s="116"/>
      <c r="D251" s="117"/>
      <c r="E251" s="120"/>
      <c r="F251" s="120"/>
      <c r="G251" s="120"/>
      <c r="H251" s="119"/>
      <c r="I251" s="119"/>
    </row>
    <row r="252" spans="1:9" ht="15">
      <c r="A252" s="115"/>
      <c r="B252" s="116"/>
      <c r="C252" s="116"/>
      <c r="D252" s="117"/>
      <c r="E252" s="120"/>
      <c r="F252" s="120"/>
      <c r="G252" s="120"/>
      <c r="H252" s="119"/>
      <c r="I252" s="119"/>
    </row>
    <row r="253" spans="1:9" ht="15">
      <c r="A253" s="115"/>
      <c r="B253" s="116"/>
      <c r="C253" s="116"/>
      <c r="D253" s="117"/>
      <c r="E253" s="120"/>
      <c r="F253" s="120"/>
      <c r="G253" s="120"/>
      <c r="H253" s="119"/>
      <c r="I253" s="119"/>
    </row>
    <row r="254" spans="1:9" ht="15">
      <c r="A254" s="115"/>
      <c r="B254" s="116"/>
      <c r="C254" s="116"/>
      <c r="D254" s="117"/>
      <c r="E254" s="120"/>
      <c r="F254" s="120"/>
      <c r="G254" s="120"/>
      <c r="H254" s="119"/>
      <c r="I254" s="119"/>
    </row>
    <row r="255" spans="1:9" ht="15">
      <c r="A255" s="115"/>
      <c r="B255" s="116"/>
      <c r="C255" s="116"/>
      <c r="D255" s="117"/>
      <c r="E255" s="120"/>
      <c r="F255" s="120"/>
      <c r="G255" s="120"/>
      <c r="H255" s="119"/>
      <c r="I255" s="119"/>
    </row>
    <row r="256" spans="1:9" ht="15">
      <c r="A256" s="115"/>
      <c r="B256" s="116"/>
      <c r="C256" s="116"/>
      <c r="D256" s="117"/>
      <c r="E256" s="120"/>
      <c r="F256" s="120"/>
      <c r="G256" s="120"/>
      <c r="H256" s="119"/>
      <c r="I256" s="119"/>
    </row>
    <row r="257" spans="1:9" ht="15">
      <c r="A257" s="115"/>
      <c r="B257" s="116"/>
      <c r="C257" s="116"/>
      <c r="D257" s="117"/>
      <c r="E257" s="120"/>
      <c r="F257" s="120"/>
      <c r="G257" s="120"/>
      <c r="H257" s="119"/>
      <c r="I257" s="119"/>
    </row>
    <row r="258" spans="1:9" ht="15">
      <c r="A258" s="115"/>
      <c r="B258" s="116"/>
      <c r="C258" s="116"/>
      <c r="D258" s="117"/>
      <c r="E258" s="120"/>
      <c r="F258" s="120"/>
      <c r="G258" s="120"/>
      <c r="H258" s="119"/>
      <c r="I258" s="119"/>
    </row>
    <row r="259" spans="1:9" ht="15">
      <c r="A259" s="115"/>
      <c r="B259" s="116"/>
      <c r="C259" s="116"/>
      <c r="D259" s="117"/>
      <c r="E259" s="120"/>
      <c r="F259" s="120"/>
      <c r="G259" s="120"/>
      <c r="H259" s="119"/>
      <c r="I259" s="119"/>
    </row>
    <row r="260" spans="1:9" ht="15">
      <c r="A260" s="115"/>
      <c r="B260" s="116"/>
      <c r="C260" s="116"/>
      <c r="D260" s="117"/>
      <c r="E260" s="120"/>
      <c r="F260" s="120"/>
      <c r="G260" s="120"/>
      <c r="H260" s="119"/>
      <c r="I260" s="119"/>
    </row>
    <row r="261" spans="1:9" ht="15">
      <c r="A261" s="115"/>
      <c r="B261" s="116"/>
      <c r="C261" s="116"/>
      <c r="D261" s="117"/>
      <c r="E261" s="120"/>
      <c r="F261" s="120"/>
      <c r="G261" s="120"/>
      <c r="H261" s="119"/>
      <c r="I261" s="119"/>
    </row>
    <row r="262" spans="1:9" ht="15">
      <c r="A262" s="115"/>
      <c r="B262" s="116"/>
      <c r="C262" s="116"/>
      <c r="D262" s="117"/>
      <c r="E262" s="120"/>
      <c r="F262" s="120"/>
      <c r="G262" s="120"/>
      <c r="H262" s="119"/>
      <c r="I262" s="119"/>
    </row>
    <row r="263" spans="1:9" ht="15">
      <c r="A263" s="115"/>
      <c r="B263" s="116"/>
      <c r="C263" s="116"/>
      <c r="D263" s="117"/>
      <c r="E263" s="120"/>
      <c r="F263" s="120"/>
      <c r="G263" s="120"/>
      <c r="H263" s="119"/>
      <c r="I263" s="119"/>
    </row>
    <row r="264" spans="1:9" ht="15">
      <c r="A264" s="115"/>
      <c r="B264" s="116"/>
      <c r="C264" s="116"/>
      <c r="D264" s="117"/>
      <c r="E264" s="120"/>
      <c r="F264" s="120"/>
      <c r="G264" s="120"/>
      <c r="H264" s="119"/>
      <c r="I264" s="119"/>
    </row>
    <row r="265" spans="1:9" ht="15">
      <c r="A265" s="115"/>
      <c r="B265" s="116"/>
      <c r="C265" s="116"/>
      <c r="D265" s="117"/>
      <c r="E265" s="120"/>
      <c r="F265" s="120"/>
      <c r="G265" s="120"/>
      <c r="H265" s="119"/>
      <c r="I265" s="119"/>
    </row>
    <row r="266" spans="1:9" ht="15">
      <c r="A266" s="115"/>
      <c r="B266" s="116"/>
      <c r="C266" s="116"/>
      <c r="D266" s="117"/>
      <c r="E266" s="120"/>
      <c r="F266" s="120"/>
      <c r="G266" s="120"/>
      <c r="H266" s="119"/>
      <c r="I266" s="119"/>
    </row>
    <row r="267" spans="1:9" ht="15">
      <c r="A267" s="115"/>
      <c r="B267" s="116"/>
      <c r="C267" s="116"/>
      <c r="D267" s="117"/>
      <c r="E267" s="120"/>
      <c r="F267" s="120"/>
      <c r="G267" s="120"/>
      <c r="H267" s="119"/>
      <c r="I267" s="119"/>
    </row>
    <row r="268" spans="1:9" ht="15">
      <c r="A268" s="115"/>
      <c r="B268" s="116"/>
      <c r="C268" s="116"/>
      <c r="D268" s="117"/>
      <c r="E268" s="120"/>
      <c r="F268" s="120"/>
      <c r="G268" s="120"/>
      <c r="H268" s="119"/>
      <c r="I268" s="119"/>
    </row>
    <row r="269" spans="1:9" ht="15">
      <c r="A269" s="115"/>
      <c r="B269" s="116"/>
      <c r="C269" s="116"/>
      <c r="D269" s="117"/>
      <c r="E269" s="120"/>
      <c r="F269" s="120"/>
      <c r="G269" s="120"/>
      <c r="H269" s="119"/>
      <c r="I269" s="119"/>
    </row>
    <row r="270" spans="1:9" ht="15">
      <c r="A270" s="115"/>
      <c r="B270" s="116"/>
      <c r="C270" s="116"/>
      <c r="D270" s="117"/>
      <c r="E270" s="120"/>
      <c r="F270" s="120"/>
      <c r="G270" s="120"/>
      <c r="H270" s="119"/>
      <c r="I270" s="119"/>
    </row>
    <row r="271" spans="1:9" ht="15">
      <c r="A271" s="115"/>
      <c r="B271" s="116"/>
      <c r="C271" s="116"/>
      <c r="D271" s="117"/>
      <c r="E271" s="120"/>
      <c r="F271" s="120"/>
      <c r="G271" s="120"/>
      <c r="H271" s="119"/>
      <c r="I271" s="119"/>
    </row>
    <row r="272" spans="1:9" ht="15">
      <c r="A272" s="115"/>
      <c r="B272" s="116"/>
      <c r="C272" s="116"/>
      <c r="D272" s="117"/>
      <c r="E272" s="120"/>
      <c r="F272" s="120"/>
      <c r="G272" s="120"/>
      <c r="H272" s="119"/>
      <c r="I272" s="119"/>
    </row>
    <row r="273" spans="1:9" ht="15">
      <c r="A273" s="115"/>
      <c r="B273" s="116"/>
      <c r="C273" s="116"/>
      <c r="D273" s="117"/>
      <c r="E273" s="120"/>
      <c r="F273" s="120"/>
      <c r="G273" s="120"/>
      <c r="H273" s="119"/>
      <c r="I273" s="119"/>
    </row>
    <row r="274" spans="1:9" ht="15">
      <c r="A274" s="115"/>
      <c r="B274" s="116"/>
      <c r="C274" s="116"/>
      <c r="D274" s="117"/>
      <c r="E274" s="120"/>
      <c r="F274" s="120"/>
      <c r="G274" s="120"/>
      <c r="H274" s="119"/>
      <c r="I274" s="119"/>
    </row>
    <row r="275" spans="1:9" ht="15">
      <c r="A275" s="115"/>
      <c r="B275" s="116"/>
      <c r="C275" s="116"/>
      <c r="D275" s="117"/>
      <c r="E275" s="120"/>
      <c r="F275" s="120"/>
      <c r="G275" s="120"/>
      <c r="H275" s="119"/>
      <c r="I275" s="119"/>
    </row>
    <row r="276" spans="1:9" ht="15">
      <c r="A276" s="115"/>
      <c r="B276" s="116"/>
      <c r="C276" s="116"/>
      <c r="D276" s="117"/>
      <c r="E276" s="120"/>
      <c r="F276" s="120"/>
      <c r="G276" s="120"/>
      <c r="H276" s="119"/>
      <c r="I276" s="119"/>
    </row>
    <row r="277" spans="1:9" ht="15">
      <c r="A277" s="115"/>
      <c r="B277" s="116"/>
      <c r="C277" s="116"/>
      <c r="D277" s="117"/>
      <c r="E277" s="120"/>
      <c r="F277" s="120"/>
      <c r="G277" s="120"/>
      <c r="H277" s="119"/>
      <c r="I277" s="119"/>
    </row>
    <row r="278" spans="1:9" ht="15">
      <c r="A278" s="115"/>
      <c r="B278" s="116"/>
      <c r="C278" s="116"/>
      <c r="D278" s="117"/>
      <c r="E278" s="120"/>
      <c r="F278" s="120"/>
      <c r="G278" s="120"/>
      <c r="H278" s="119"/>
      <c r="I278" s="119"/>
    </row>
    <row r="279" spans="1:9" ht="15">
      <c r="A279" s="115"/>
      <c r="B279" s="116"/>
      <c r="C279" s="116"/>
      <c r="D279" s="117"/>
      <c r="E279" s="120"/>
      <c r="F279" s="120"/>
      <c r="G279" s="120"/>
      <c r="H279" s="119"/>
      <c r="I279" s="119"/>
    </row>
    <row r="280" spans="1:9" ht="15">
      <c r="A280" s="115"/>
      <c r="B280" s="116"/>
      <c r="C280" s="116"/>
      <c r="D280" s="117"/>
      <c r="E280" s="120"/>
      <c r="F280" s="120"/>
      <c r="G280" s="120"/>
      <c r="H280" s="119"/>
      <c r="I280" s="119"/>
    </row>
    <row r="281" spans="1:9" ht="15">
      <c r="A281" s="115"/>
      <c r="B281" s="116"/>
      <c r="C281" s="116"/>
      <c r="D281" s="117"/>
      <c r="E281" s="120"/>
      <c r="F281" s="120"/>
      <c r="G281" s="120"/>
      <c r="H281" s="119"/>
      <c r="I281" s="119"/>
    </row>
    <row r="282" spans="1:9" ht="15">
      <c r="A282" s="115"/>
      <c r="B282" s="116"/>
      <c r="C282" s="116"/>
      <c r="D282" s="117"/>
      <c r="E282" s="120"/>
      <c r="F282" s="120"/>
      <c r="G282" s="120"/>
      <c r="H282" s="119"/>
      <c r="I282" s="119"/>
    </row>
    <row r="283" spans="1:9" ht="15">
      <c r="A283" s="115"/>
      <c r="B283" s="116"/>
      <c r="C283" s="116"/>
      <c r="D283" s="117"/>
      <c r="E283" s="120"/>
      <c r="F283" s="120"/>
      <c r="G283" s="120"/>
      <c r="H283" s="119"/>
      <c r="I283" s="119"/>
    </row>
    <row r="284" spans="1:9" ht="15">
      <c r="A284" s="115"/>
      <c r="B284" s="116"/>
      <c r="C284" s="116"/>
      <c r="D284" s="117"/>
      <c r="E284" s="120"/>
      <c r="F284" s="120"/>
      <c r="G284" s="120"/>
      <c r="H284" s="119"/>
      <c r="I284" s="119"/>
    </row>
    <row r="285" spans="1:9" ht="15">
      <c r="A285" s="115"/>
      <c r="B285" s="116"/>
      <c r="C285" s="116"/>
      <c r="D285" s="117"/>
      <c r="E285" s="120"/>
      <c r="F285" s="120"/>
      <c r="G285" s="120"/>
      <c r="H285" s="119"/>
      <c r="I285" s="119"/>
    </row>
    <row r="286" spans="1:9" ht="15">
      <c r="A286" s="115"/>
      <c r="B286" s="116"/>
      <c r="C286" s="116"/>
      <c r="D286" s="117"/>
      <c r="E286" s="120"/>
      <c r="F286" s="120"/>
      <c r="G286" s="120"/>
      <c r="H286" s="119"/>
      <c r="I286" s="119"/>
    </row>
    <row r="287" spans="1:9" ht="15">
      <c r="A287" s="115"/>
      <c r="B287" s="116"/>
      <c r="C287" s="116"/>
      <c r="D287" s="117"/>
      <c r="E287" s="120"/>
      <c r="F287" s="120"/>
      <c r="G287" s="120"/>
      <c r="H287" s="119"/>
      <c r="I287" s="119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8" max="17" man="1"/>
    <brk id="111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2017-10-10T11:30:10Z</dcterms:created>
  <dcterms:modified xsi:type="dcterms:W3CDTF">2017-10-10T11:30:53Z</dcterms:modified>
  <cp:category/>
  <cp:version/>
  <cp:contentType/>
  <cp:contentStatus/>
</cp:coreProperties>
</file>