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895" windowHeight="9240"/>
  </bookViews>
  <sheets>
    <sheet name="08 07 16" sheetId="1" r:id="rId1"/>
  </sheets>
  <externalReferences>
    <externalReference r:id="rId2"/>
  </externalReferences>
  <definedNames>
    <definedName name="_xlnm.Print_Titles" localSheetId="0">'08 07 16'!$A:$E</definedName>
    <definedName name="_xlnm.Print_Area" localSheetId="0">'08 07 16'!$D$1:$N$123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M117" i="1"/>
  <c r="J117" i="1"/>
  <c r="I117" i="1"/>
  <c r="H117" i="1"/>
  <c r="G117" i="1"/>
  <c r="M116" i="1"/>
  <c r="J116" i="1"/>
  <c r="I116" i="1"/>
  <c r="H116" i="1"/>
  <c r="G116" i="1"/>
  <c r="N115" i="1"/>
  <c r="M115" i="1"/>
  <c r="L115" i="1"/>
  <c r="K115" i="1"/>
  <c r="M114" i="1"/>
  <c r="J114" i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M107" i="1"/>
  <c r="J107" i="1"/>
  <c r="I107" i="1"/>
  <c r="H107" i="1"/>
  <c r="G107" i="1"/>
  <c r="M106" i="1"/>
  <c r="J106" i="1"/>
  <c r="L106" i="1" s="1"/>
  <c r="J105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M92" i="1"/>
  <c r="J92" i="1"/>
  <c r="I92" i="1"/>
  <c r="H92" i="1"/>
  <c r="H91" i="1" s="1"/>
  <c r="H83" i="1" s="1"/>
  <c r="G92" i="1"/>
  <c r="F92" i="1"/>
  <c r="J91" i="1"/>
  <c r="G91" i="1"/>
  <c r="N90" i="1"/>
  <c r="M90" i="1"/>
  <c r="L90" i="1"/>
  <c r="K90" i="1"/>
  <c r="N89" i="1"/>
  <c r="M89" i="1"/>
  <c r="L89" i="1"/>
  <c r="K89" i="1"/>
  <c r="J88" i="1"/>
  <c r="I88" i="1"/>
  <c r="H88" i="1"/>
  <c r="G88" i="1"/>
  <c r="G84" i="1" s="1"/>
  <c r="F88" i="1"/>
  <c r="N87" i="1"/>
  <c r="L87" i="1"/>
  <c r="N86" i="1"/>
  <c r="M86" i="1"/>
  <c r="L86" i="1"/>
  <c r="K86" i="1"/>
  <c r="M85" i="1"/>
  <c r="J85" i="1"/>
  <c r="I85" i="1"/>
  <c r="H85" i="1"/>
  <c r="G85" i="1"/>
  <c r="I84" i="1"/>
  <c r="H84" i="1"/>
  <c r="N82" i="1"/>
  <c r="L82" i="1"/>
  <c r="N81" i="1"/>
  <c r="L81" i="1"/>
  <c r="N80" i="1"/>
  <c r="L80" i="1"/>
  <c r="N79" i="1"/>
  <c r="L79" i="1"/>
  <c r="L78" i="1"/>
  <c r="J78" i="1"/>
  <c r="I78" i="1"/>
  <c r="H78" i="1"/>
  <c r="H77" i="1" s="1"/>
  <c r="G78" i="1"/>
  <c r="G77" i="1" s="1"/>
  <c r="J77" i="1"/>
  <c r="I77" i="1"/>
  <c r="N76" i="1"/>
  <c r="L76" i="1"/>
  <c r="N75" i="1"/>
  <c r="M75" i="1"/>
  <c r="L75" i="1"/>
  <c r="K75" i="1"/>
  <c r="N74" i="1"/>
  <c r="M74" i="1"/>
  <c r="L74" i="1"/>
  <c r="K74" i="1"/>
  <c r="N73" i="1"/>
  <c r="L73" i="1"/>
  <c r="M72" i="1"/>
  <c r="J72" i="1"/>
  <c r="L72" i="1" s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L61" i="1"/>
  <c r="J61" i="1"/>
  <c r="I61" i="1"/>
  <c r="H61" i="1"/>
  <c r="H43" i="1" s="1"/>
  <c r="G61" i="1"/>
  <c r="G43" i="1" s="1"/>
  <c r="N60" i="1"/>
  <c r="L60" i="1"/>
  <c r="N59" i="1"/>
  <c r="M59" i="1"/>
  <c r="L59" i="1"/>
  <c r="K59" i="1"/>
  <c r="M58" i="1"/>
  <c r="J58" i="1"/>
  <c r="L58" i="1" s="1"/>
  <c r="I58" i="1"/>
  <c r="H58" i="1"/>
  <c r="G58" i="1"/>
  <c r="N57" i="1"/>
  <c r="L57" i="1"/>
  <c r="N56" i="1"/>
  <c r="M56" i="1"/>
  <c r="L56" i="1"/>
  <c r="K56" i="1"/>
  <c r="L55" i="1"/>
  <c r="K55" i="1"/>
  <c r="J55" i="1"/>
  <c r="N55" i="1" s="1"/>
  <c r="I55" i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M44" i="1"/>
  <c r="J44" i="1"/>
  <c r="I44" i="1"/>
  <c r="H44" i="1"/>
  <c r="G44" i="1"/>
  <c r="I43" i="1"/>
  <c r="N42" i="1"/>
  <c r="L42" i="1"/>
  <c r="J41" i="1"/>
  <c r="N41" i="1" s="1"/>
  <c r="N40" i="1"/>
  <c r="L40" i="1"/>
  <c r="J40" i="1"/>
  <c r="N39" i="1"/>
  <c r="M39" i="1"/>
  <c r="L39" i="1"/>
  <c r="K39" i="1"/>
  <c r="M38" i="1"/>
  <c r="J38" i="1"/>
  <c r="L38" i="1" s="1"/>
  <c r="I38" i="1"/>
  <c r="H38" i="1"/>
  <c r="G38" i="1"/>
  <c r="N37" i="1"/>
  <c r="M37" i="1"/>
  <c r="L37" i="1"/>
  <c r="L36" i="1"/>
  <c r="J36" i="1"/>
  <c r="N36" i="1" s="1"/>
  <c r="I36" i="1"/>
  <c r="H36" i="1"/>
  <c r="M36" i="1" s="1"/>
  <c r="G36" i="1"/>
  <c r="N35" i="1"/>
  <c r="M35" i="1"/>
  <c r="L35" i="1"/>
  <c r="K35" i="1"/>
  <c r="L34" i="1"/>
  <c r="K34" i="1"/>
  <c r="J34" i="1"/>
  <c r="N34" i="1" s="1"/>
  <c r="I33" i="1"/>
  <c r="H33" i="1"/>
  <c r="G33" i="1"/>
  <c r="J32" i="1"/>
  <c r="J31" i="1"/>
  <c r="N31" i="1" s="1"/>
  <c r="N30" i="1"/>
  <c r="L30" i="1"/>
  <c r="N29" i="1"/>
  <c r="L29" i="1"/>
  <c r="J28" i="1"/>
  <c r="I27" i="1"/>
  <c r="H27" i="1"/>
  <c r="G27" i="1"/>
  <c r="N26" i="1"/>
  <c r="L26" i="1"/>
  <c r="N25" i="1"/>
  <c r="L25" i="1"/>
  <c r="J25" i="1"/>
  <c r="I24" i="1"/>
  <c r="H24" i="1"/>
  <c r="M23" i="1"/>
  <c r="L23" i="1"/>
  <c r="K23" i="1"/>
  <c r="J23" i="1"/>
  <c r="N23" i="1" s="1"/>
  <c r="N22" i="1"/>
  <c r="L22" i="1"/>
  <c r="J22" i="1"/>
  <c r="M21" i="1"/>
  <c r="L21" i="1"/>
  <c r="K21" i="1"/>
  <c r="J21" i="1"/>
  <c r="N21" i="1" s="1"/>
  <c r="M20" i="1"/>
  <c r="J20" i="1"/>
  <c r="L20" i="1" s="1"/>
  <c r="N19" i="1"/>
  <c r="J19" i="1"/>
  <c r="L18" i="1"/>
  <c r="K18" i="1"/>
  <c r="J18" i="1"/>
  <c r="N18" i="1" s="1"/>
  <c r="M17" i="1"/>
  <c r="L17" i="1"/>
  <c r="K17" i="1"/>
  <c r="J17" i="1"/>
  <c r="N17" i="1" s="1"/>
  <c r="J16" i="1"/>
  <c r="N15" i="1"/>
  <c r="L15" i="1"/>
  <c r="N14" i="1"/>
  <c r="M14" i="1"/>
  <c r="L14" i="1"/>
  <c r="K14" i="1"/>
  <c r="I13" i="1"/>
  <c r="H13" i="1"/>
  <c r="H6" i="1" s="1"/>
  <c r="H5" i="1" s="1"/>
  <c r="H122" i="1" s="1"/>
  <c r="G13" i="1"/>
  <c r="M12" i="1"/>
  <c r="L12" i="1"/>
  <c r="K12" i="1"/>
  <c r="J12" i="1"/>
  <c r="N12" i="1" s="1"/>
  <c r="J11" i="1"/>
  <c r="N10" i="1"/>
  <c r="L10" i="1"/>
  <c r="M9" i="1"/>
  <c r="L9" i="1"/>
  <c r="K9" i="1"/>
  <c r="J9" i="1"/>
  <c r="N9" i="1" s="1"/>
  <c r="N8" i="1"/>
  <c r="M8" i="1"/>
  <c r="J8" i="1"/>
  <c r="J7" i="1"/>
  <c r="I7" i="1"/>
  <c r="H7" i="1"/>
  <c r="G7" i="1"/>
  <c r="F7" i="1"/>
  <c r="G6" i="1"/>
  <c r="M7" i="1" l="1"/>
  <c r="L7" i="1"/>
  <c r="L11" i="1"/>
  <c r="K11" i="1"/>
  <c r="M91" i="1"/>
  <c r="K7" i="1"/>
  <c r="M11" i="1"/>
  <c r="L32" i="1"/>
  <c r="N32" i="1"/>
  <c r="L44" i="1"/>
  <c r="L85" i="1"/>
  <c r="M88" i="1"/>
  <c r="L88" i="1"/>
  <c r="K88" i="1"/>
  <c r="N91" i="1"/>
  <c r="I91" i="1"/>
  <c r="L91" i="1" s="1"/>
  <c r="L107" i="1"/>
  <c r="L114" i="1"/>
  <c r="N7" i="1"/>
  <c r="N11" i="1"/>
  <c r="L16" i="1"/>
  <c r="K16" i="1"/>
  <c r="J13" i="1"/>
  <c r="N16" i="1"/>
  <c r="G24" i="1"/>
  <c r="G5" i="1" s="1"/>
  <c r="M28" i="1"/>
  <c r="J27" i="1"/>
  <c r="L28" i="1"/>
  <c r="K28" i="1"/>
  <c r="G83" i="1"/>
  <c r="N88" i="1"/>
  <c r="L92" i="1"/>
  <c r="M105" i="1"/>
  <c r="L105" i="1"/>
  <c r="K105" i="1"/>
  <c r="L116" i="1"/>
  <c r="I6" i="1"/>
  <c r="I5" i="1" s="1"/>
  <c r="L8" i="1"/>
  <c r="K8" i="1"/>
  <c r="M16" i="1"/>
  <c r="M19" i="1"/>
  <c r="K19" i="1"/>
  <c r="L19" i="1"/>
  <c r="N28" i="1"/>
  <c r="N77" i="1"/>
  <c r="N105" i="1"/>
  <c r="L117" i="1"/>
  <c r="N20" i="1"/>
  <c r="N38" i="1"/>
  <c r="N44" i="1"/>
  <c r="N58" i="1"/>
  <c r="N61" i="1"/>
  <c r="N72" i="1"/>
  <c r="N78" i="1"/>
  <c r="J84" i="1"/>
  <c r="N85" i="1"/>
  <c r="N92" i="1"/>
  <c r="N106" i="1"/>
  <c r="N107" i="1"/>
  <c r="N114" i="1"/>
  <c r="N116" i="1"/>
  <c r="N117" i="1"/>
  <c r="M18" i="1"/>
  <c r="K20" i="1"/>
  <c r="L31" i="1"/>
  <c r="J33" i="1"/>
  <c r="M34" i="1"/>
  <c r="K38" i="1"/>
  <c r="L41" i="1"/>
  <c r="K44" i="1"/>
  <c r="M55" i="1"/>
  <c r="K58" i="1"/>
  <c r="K72" i="1"/>
  <c r="L77" i="1"/>
  <c r="K85" i="1"/>
  <c r="K92" i="1"/>
  <c r="K106" i="1"/>
  <c r="K107" i="1"/>
  <c r="K114" i="1"/>
  <c r="K116" i="1"/>
  <c r="K117" i="1"/>
  <c r="J43" i="1"/>
  <c r="J112" i="1"/>
  <c r="K91" i="1" l="1"/>
  <c r="I83" i="1"/>
  <c r="N112" i="1"/>
  <c r="M112" i="1"/>
  <c r="L112" i="1"/>
  <c r="K112" i="1"/>
  <c r="L84" i="1"/>
  <c r="J83" i="1"/>
  <c r="K84" i="1"/>
  <c r="N84" i="1"/>
  <c r="M84" i="1"/>
  <c r="N27" i="1"/>
  <c r="M27" i="1"/>
  <c r="L27" i="1"/>
  <c r="K27" i="1"/>
  <c r="K13" i="1"/>
  <c r="N13" i="1"/>
  <c r="M13" i="1"/>
  <c r="L13" i="1"/>
  <c r="J24" i="1"/>
  <c r="L43" i="1"/>
  <c r="N43" i="1"/>
  <c r="K43" i="1"/>
  <c r="M43" i="1"/>
  <c r="K33" i="1"/>
  <c r="N33" i="1"/>
  <c r="M33" i="1"/>
  <c r="L33" i="1"/>
  <c r="J6" i="1"/>
  <c r="I122" i="1"/>
  <c r="G122" i="1"/>
  <c r="K24" i="1" l="1"/>
  <c r="M24" i="1"/>
  <c r="N24" i="1"/>
  <c r="L24" i="1"/>
  <c r="L83" i="1"/>
  <c r="K83" i="1"/>
  <c r="N83" i="1"/>
  <c r="M83" i="1"/>
  <c r="N6" i="1"/>
  <c r="J5" i="1"/>
  <c r="M6" i="1"/>
  <c r="L6" i="1"/>
  <c r="K6" i="1"/>
  <c r="J122" i="1" l="1"/>
  <c r="N5" i="1"/>
  <c r="M5" i="1"/>
  <c r="L5" i="1"/>
  <c r="K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<sst xmlns="http://schemas.openxmlformats.org/spreadsheetml/2006/main" count="133" uniqueCount="131">
  <si>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11.07.2016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</si>
  <si>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</si>
  <si>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</si>
  <si>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</si>
  <si>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</si>
  <si>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</si>
  <si>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</si>
  <si>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</si>
  <si>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</si>
  <si>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січень-липень 2016 року з урах.змін</t>
  </si>
  <si>
    <t>ФАКТ</t>
  </si>
  <si>
    <t xml:space="preserve"> % виконання до плану січня-липня п.р.</t>
  </si>
  <si>
    <t>Відхилення факту від плану січня-липня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</si>
  <si>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</si>
  <si>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</si>
  <si>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11.07.2016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</si>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</sst>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4" zoomScaleNormal="50" zoomScaleSheetLayoutView="24" workbookViewId="0">
      <selection activeCell="J122" sqref="J122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0" width="48.7109375" style="144" customWidth="1"/>
    <col min="11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1913287.6</v>
      </c>
      <c r="I5" s="23">
        <f>I6+I24+I38+I40+I43+I77</f>
        <v>1179063.1000000001</v>
      </c>
      <c r="J5" s="23">
        <f>J6+J24+J38+J40+J43+J77</f>
        <v>1381602.78627</v>
      </c>
      <c r="K5" s="24">
        <f>J5/I5</f>
        <v>1.1717801924850333</v>
      </c>
      <c r="L5" s="25">
        <f t="shared" ref="L5:L68" si="0">J5-I5</f>
        <v>202539.68626999995</v>
      </c>
      <c r="M5" s="26">
        <f>J5/H5</f>
        <v>0.72210930874689194</v>
      </c>
      <c r="N5" s="27">
        <f t="shared" ref="N5:N68" si="1">J5-H5</f>
        <v>-531684.81373000005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1128292.1000000001</v>
      </c>
      <c r="I6" s="31">
        <f>I7+I13</f>
        <v>659365.6</v>
      </c>
      <c r="J6" s="31">
        <f>J7+J13</f>
        <v>759019.12974999996</v>
      </c>
      <c r="K6" s="32">
        <f>J6/I6</f>
        <v>1.1511354698364609</v>
      </c>
      <c r="L6" s="31">
        <f t="shared" si="0"/>
        <v>99653.529749999987</v>
      </c>
      <c r="M6" s="26">
        <f>J6/H6</f>
        <v>0.67271509722526635</v>
      </c>
      <c r="N6" s="27">
        <f t="shared" si="1"/>
        <v>-369272.97025000013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964108.4</v>
      </c>
      <c r="I7" s="38">
        <f>I8+I9+I11+I12+I10</f>
        <v>553366.6</v>
      </c>
      <c r="J7" s="38">
        <f>J8+J9+J11+J12+J10</f>
        <v>555342.96651000006</v>
      </c>
      <c r="K7" s="39">
        <f>J7/I7</f>
        <v>1.0035715319825953</v>
      </c>
      <c r="L7" s="40">
        <f t="shared" si="0"/>
        <v>1976.3665100000799</v>
      </c>
      <c r="M7" s="26">
        <f>J7/H7</f>
        <v>0.57601714341457877</v>
      </c>
      <c r="N7" s="27">
        <f t="shared" si="1"/>
        <v>-408765.43348999997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871408.4</v>
      </c>
      <c r="I8" s="43">
        <v>502746.6</v>
      </c>
      <c r="J8" s="44">
        <f>1248053.69304-748832.21601</f>
        <v>499221.47703000007</v>
      </c>
      <c r="K8" s="45">
        <f>J8/I8</f>
        <v>0.99298827089034536</v>
      </c>
      <c r="L8" s="44">
        <f t="shared" si="0"/>
        <v>-3525.1229699999094</v>
      </c>
      <c r="M8" s="45">
        <f>J8/H8</f>
        <v>0.5728903657917459</v>
      </c>
      <c r="N8" s="46">
        <f t="shared" si="1"/>
        <v>-372186.92296999996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3910</v>
      </c>
      <c r="J9" s="44">
        <f>10796.87318-6478.12389</f>
        <v>4318.7492900000007</v>
      </c>
      <c r="K9" s="45">
        <f>J9/I9</f>
        <v>1.1045394603580565</v>
      </c>
      <c r="L9" s="44">
        <f t="shared" si="0"/>
        <v>408.74929000000066</v>
      </c>
      <c r="M9" s="45">
        <f>J9/H9</f>
        <v>0.58361476891891906</v>
      </c>
      <c r="N9" s="46">
        <f t="shared" si="1"/>
        <v>-3081.2507099999993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26450</v>
      </c>
      <c r="J11" s="44">
        <f>76618.82726-45971.29636</f>
        <v>30647.530900000005</v>
      </c>
      <c r="K11" s="45">
        <f>J11/I11</f>
        <v>1.1586968204158792</v>
      </c>
      <c r="L11" s="44">
        <f t="shared" si="0"/>
        <v>4197.5309000000052</v>
      </c>
      <c r="M11" s="45">
        <f>J11/H11</f>
        <v>0.58711745019157102</v>
      </c>
      <c r="N11" s="46">
        <f t="shared" si="1"/>
        <v>-21552.469099999995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20260</v>
      </c>
      <c r="J12" s="44">
        <f>52888.02305-31732.81376</f>
        <v>21155.209290000003</v>
      </c>
      <c r="K12" s="45">
        <f>J12/I12</f>
        <v>1.0441860459032577</v>
      </c>
      <c r="L12" s="44">
        <f t="shared" si="0"/>
        <v>895.20929000000251</v>
      </c>
      <c r="M12" s="45">
        <f>J12/H12</f>
        <v>0.63913019003021154</v>
      </c>
      <c r="N12" s="46">
        <f t="shared" si="1"/>
        <v>-11944.790709999997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164183.70000000001</v>
      </c>
      <c r="I13" s="38">
        <f>I14+I15+I16+I17+I18+I19+I20+I21+I22+I23</f>
        <v>105999</v>
      </c>
      <c r="J13" s="38">
        <f>J14+J15+J16+J17+J18+J19+J20+J21+J22+J23</f>
        <v>203676.16323999994</v>
      </c>
      <c r="K13" s="26">
        <f>J13/I13</f>
        <v>1.921491365390239</v>
      </c>
      <c r="L13" s="38">
        <f t="shared" si="0"/>
        <v>97677.163239999936</v>
      </c>
      <c r="M13" s="26">
        <f>J13/H13</f>
        <v>1.2405382704860466</v>
      </c>
      <c r="N13" s="27">
        <f t="shared" si="1"/>
        <v>39492.463239999925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482</v>
      </c>
      <c r="J14" s="44">
        <v>459.13175999999999</v>
      </c>
      <c r="K14" s="45">
        <f>J14/I14</f>
        <v>0.95255551867219912</v>
      </c>
      <c r="L14" s="44">
        <f t="shared" si="0"/>
        <v>-22.868240000000014</v>
      </c>
      <c r="M14" s="45">
        <f>J14/H14</f>
        <v>0.50559603567889</v>
      </c>
      <c r="N14" s="46">
        <f t="shared" si="1"/>
        <v>-448.96824000000004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78.867490000000004</v>
      </c>
      <c r="K15" s="45">
        <v>0</v>
      </c>
      <c r="L15" s="44">
        <f t="shared" si="0"/>
        <v>78.867490000000004</v>
      </c>
      <c r="M15" s="45">
        <v>0</v>
      </c>
      <c r="N15" s="46">
        <f t="shared" si="1"/>
        <v>78.867490000000004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85307</v>
      </c>
      <c r="I16" s="43">
        <v>60530</v>
      </c>
      <c r="J16" s="44">
        <f>1112828.6009-1001545.7408</f>
        <v>111282.86009999993</v>
      </c>
      <c r="K16" s="45">
        <f t="shared" ref="K16:K21" si="2">J16/I16</f>
        <v>1.8384744771187829</v>
      </c>
      <c r="L16" s="44">
        <f t="shared" si="0"/>
        <v>50752.860099999933</v>
      </c>
      <c r="M16" s="45">
        <f t="shared" ref="M16:M21" si="3">J16/H16</f>
        <v>1.3044985769045909</v>
      </c>
      <c r="N16" s="46">
        <f t="shared" si="1"/>
        <v>25975.860099999933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7230</v>
      </c>
      <c r="J17" s="44">
        <f>73260.85382-65934.76824</f>
        <v>7326.085579999999</v>
      </c>
      <c r="K17" s="45">
        <f t="shared" si="2"/>
        <v>1.0132898450899031</v>
      </c>
      <c r="L17" s="44">
        <f t="shared" si="0"/>
        <v>96.085579999999027</v>
      </c>
      <c r="M17" s="45">
        <f t="shared" si="3"/>
        <v>0.54267300592592582</v>
      </c>
      <c r="N17" s="46">
        <f t="shared" si="1"/>
        <v>-6173.914420000001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19000</v>
      </c>
      <c r="I18" s="43">
        <v>5720</v>
      </c>
      <c r="J18" s="44">
        <f>394257.44037-354831.69633</f>
        <v>39425.74404000002</v>
      </c>
      <c r="K18" s="45">
        <f t="shared" si="2"/>
        <v>6.8926125944055983</v>
      </c>
      <c r="L18" s="44">
        <f t="shared" si="0"/>
        <v>33705.74404000002</v>
      </c>
      <c r="M18" s="45">
        <f t="shared" si="3"/>
        <v>2.0750391600000011</v>
      </c>
      <c r="N18" s="46">
        <f t="shared" si="1"/>
        <v>20425.74404000002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9800</v>
      </c>
      <c r="I19" s="43">
        <v>2720</v>
      </c>
      <c r="J19" s="44">
        <f>51162.82435-46046.5419</f>
        <v>5116.2824500000061</v>
      </c>
      <c r="K19" s="45">
        <f t="shared" si="2"/>
        <v>1.8809861948529434</v>
      </c>
      <c r="L19" s="44">
        <f t="shared" si="0"/>
        <v>2396.2824500000061</v>
      </c>
      <c r="M19" s="45">
        <f t="shared" si="3"/>
        <v>0.52206963775510262</v>
      </c>
      <c r="N19" s="46">
        <f t="shared" si="1"/>
        <v>-4683.7175499999939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38</v>
      </c>
      <c r="J20" s="44">
        <f>165.35969-148.82373</f>
        <v>16.535959999999989</v>
      </c>
      <c r="K20" s="45">
        <f t="shared" si="2"/>
        <v>0.43515684210526284</v>
      </c>
      <c r="L20" s="44">
        <f t="shared" si="0"/>
        <v>-21.464040000000011</v>
      </c>
      <c r="M20" s="45">
        <f t="shared" si="3"/>
        <v>0.20019322033898293</v>
      </c>
      <c r="N20" s="46">
        <f t="shared" si="1"/>
        <v>-66.064040000000006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35480</v>
      </c>
      <c r="I21" s="43">
        <v>29220</v>
      </c>
      <c r="J21" s="44">
        <f>380290.48629-342261.43759</f>
        <v>38029.048699999985</v>
      </c>
      <c r="K21" s="45">
        <f t="shared" si="2"/>
        <v>1.3014732614647497</v>
      </c>
      <c r="L21" s="44">
        <f t="shared" si="0"/>
        <v>8809.0486999999848</v>
      </c>
      <c r="M21" s="45">
        <f t="shared" si="3"/>
        <v>1.0718446645997741</v>
      </c>
      <c r="N21" s="46">
        <f t="shared" si="1"/>
        <v>2549.0486999999848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13.822-12.4398</f>
        <v>1.3821999999999992</v>
      </c>
      <c r="K22" s="45">
        <v>0</v>
      </c>
      <c r="L22" s="44">
        <f t="shared" si="0"/>
        <v>1.3821999999999992</v>
      </c>
      <c r="M22" s="45">
        <v>0</v>
      </c>
      <c r="N22" s="46">
        <f t="shared" si="1"/>
        <v>1.3821999999999992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59</v>
      </c>
      <c r="J23" s="44">
        <f>19402.24962-17462.02466</f>
        <v>1940.2249599999996</v>
      </c>
      <c r="K23" s="45">
        <f>J23/I23</f>
        <v>32.885168813559318</v>
      </c>
      <c r="L23" s="44">
        <f t="shared" si="0"/>
        <v>1881.2249599999996</v>
      </c>
      <c r="M23" s="45">
        <f>J23/H23</f>
        <v>18.304009056603768</v>
      </c>
      <c r="N23" s="46">
        <f t="shared" si="1"/>
        <v>1834.2249599999996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7013.4000000000005</v>
      </c>
      <c r="J24" s="38">
        <f>J25+J27+J33+J36</f>
        <v>6680.7591600000005</v>
      </c>
      <c r="K24" s="26">
        <f>J24/I24</f>
        <v>0.95257067328257339</v>
      </c>
      <c r="L24" s="38">
        <f t="shared" si="0"/>
        <v>-332.64084000000003</v>
      </c>
      <c r="M24" s="26">
        <f>J24/H24</f>
        <v>0.46953692333642577</v>
      </c>
      <c r="N24" s="27">
        <f t="shared" si="1"/>
        <v>-7547.6408399999991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44.890160000000002</v>
      </c>
      <c r="K25" s="45">
        <v>0</v>
      </c>
      <c r="L25" s="44">
        <f t="shared" si="0"/>
        <v>44.890160000000002</v>
      </c>
      <c r="M25" s="45">
        <v>0</v>
      </c>
      <c r="N25" s="27">
        <f t="shared" si="1"/>
        <v>44.890160000000002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44.890160000000002</v>
      </c>
      <c r="K26" s="45">
        <v>0</v>
      </c>
      <c r="L26" s="44">
        <f t="shared" si="0"/>
        <v>44.890160000000002</v>
      </c>
      <c r="M26" s="45">
        <v>0</v>
      </c>
      <c r="N26" s="46">
        <f t="shared" si="1"/>
        <v>44.890160000000002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6780</v>
      </c>
      <c r="J27" s="51">
        <f>J28+J29+J31+J32+J30</f>
        <v>6124.8915900000002</v>
      </c>
      <c r="K27" s="26">
        <f>J27/I27</f>
        <v>0.90337634070796458</v>
      </c>
      <c r="L27" s="38">
        <f t="shared" si="0"/>
        <v>-655.10840999999982</v>
      </c>
      <c r="M27" s="26">
        <f>J27/H27</f>
        <v>0.44447689332365747</v>
      </c>
      <c r="N27" s="27">
        <f t="shared" si="1"/>
        <v>-7655.1084099999998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6780</v>
      </c>
      <c r="J28" s="44">
        <f>12233.58546-6116.79284</f>
        <v>6116.7926200000002</v>
      </c>
      <c r="K28" s="45">
        <f>J28/I28</f>
        <v>0.90218180235988199</v>
      </c>
      <c r="L28" s="44">
        <f t="shared" si="0"/>
        <v>-663.20737999999983</v>
      </c>
      <c r="M28" s="45">
        <f>J28/H28</f>
        <v>0.44388915965166909</v>
      </c>
      <c r="N28" s="46">
        <f t="shared" si="1"/>
        <v>-7663.2073799999998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0.46988999999999997</v>
      </c>
      <c r="K29" s="45">
        <v>0</v>
      </c>
      <c r="L29" s="44">
        <f t="shared" si="0"/>
        <v>0.46988999999999997</v>
      </c>
      <c r="M29" s="45">
        <v>0</v>
      </c>
      <c r="N29" s="46">
        <f t="shared" si="1"/>
        <v>0.46988999999999997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0.43384-0.21693</f>
        <v>0.21690999999999999</v>
      </c>
      <c r="K31" s="45">
        <v>0</v>
      </c>
      <c r="L31" s="44">
        <f t="shared" si="0"/>
        <v>0.21690999999999999</v>
      </c>
      <c r="M31" s="45">
        <v>0</v>
      </c>
      <c r="N31" s="46">
        <f t="shared" si="1"/>
        <v>0.21690999999999999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7.4121699999999997</v>
      </c>
      <c r="K32" s="45">
        <v>0</v>
      </c>
      <c r="L32" s="44">
        <f t="shared" si="0"/>
        <v>7.4121699999999997</v>
      </c>
      <c r="M32" s="45">
        <v>0</v>
      </c>
      <c r="N32" s="46">
        <f t="shared" si="1"/>
        <v>7.4121699999999997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233.1</v>
      </c>
      <c r="J33" s="38">
        <f>J35+J34</f>
        <v>510.35570000000001</v>
      </c>
      <c r="K33" s="26">
        <f>J33/I33</f>
        <v>2.1894281424281425</v>
      </c>
      <c r="L33" s="38">
        <f t="shared" si="0"/>
        <v>277.25570000000005</v>
      </c>
      <c r="M33" s="26">
        <f t="shared" ref="M33:M39" si="4">J33/H33</f>
        <v>1.1419908256880735</v>
      </c>
      <c r="N33" s="27">
        <f t="shared" si="1"/>
        <v>63.455700000000036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43.1</v>
      </c>
      <c r="J34" s="44">
        <f>206.85522-155.14131</f>
        <v>51.713909999999998</v>
      </c>
      <c r="K34" s="45">
        <f>J34/I34</f>
        <v>1.1998587006960557</v>
      </c>
      <c r="L34" s="44">
        <f t="shared" si="0"/>
        <v>8.6139099999999971</v>
      </c>
      <c r="M34" s="45">
        <f t="shared" si="4"/>
        <v>0.51201891089108909</v>
      </c>
      <c r="N34" s="46">
        <f t="shared" si="1"/>
        <v>-49.286090000000002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190</v>
      </c>
      <c r="J35" s="44">
        <v>458.64179000000001</v>
      </c>
      <c r="K35" s="45">
        <f>J35/I35</f>
        <v>2.4139041578947369</v>
      </c>
      <c r="L35" s="44">
        <f t="shared" si="0"/>
        <v>268.64179000000001</v>
      </c>
      <c r="M35" s="45">
        <f t="shared" si="4"/>
        <v>1.3259375252963286</v>
      </c>
      <c r="N35" s="46">
        <f t="shared" si="1"/>
        <v>112.74179000000004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0.3</v>
      </c>
      <c r="J36" s="51">
        <f>J37</f>
        <v>0.62170999999999998</v>
      </c>
      <c r="K36" s="26">
        <v>0</v>
      </c>
      <c r="L36" s="38">
        <f t="shared" si="0"/>
        <v>0.32171</v>
      </c>
      <c r="M36" s="26">
        <f t="shared" si="4"/>
        <v>0.4144733333333333</v>
      </c>
      <c r="N36" s="27">
        <f t="shared" si="1"/>
        <v>-0.87829000000000002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0.3</v>
      </c>
      <c r="J37" s="44">
        <v>0.62170999999999998</v>
      </c>
      <c r="K37" s="45">
        <v>0</v>
      </c>
      <c r="L37" s="44">
        <f t="shared" si="0"/>
        <v>0.32171</v>
      </c>
      <c r="M37" s="45">
        <f t="shared" si="4"/>
        <v>0.4144733333333333</v>
      </c>
      <c r="N37" s="46">
        <f t="shared" si="1"/>
        <v>-0.87829000000000002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128860</v>
      </c>
      <c r="I38" s="38">
        <f>I39</f>
        <v>83327.5</v>
      </c>
      <c r="J38" s="38">
        <f>J39</f>
        <v>87331.505260000005</v>
      </c>
      <c r="K38" s="26">
        <f>J38/I38</f>
        <v>1.0480514267198704</v>
      </c>
      <c r="L38" s="38">
        <f t="shared" si="0"/>
        <v>4004.0052600000054</v>
      </c>
      <c r="M38" s="26">
        <f t="shared" si="4"/>
        <v>0.67772392720782249</v>
      </c>
      <c r="N38" s="27">
        <f t="shared" si="1"/>
        <v>-41528.494739999995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128860</v>
      </c>
      <c r="I39" s="43">
        <v>83327.5</v>
      </c>
      <c r="J39" s="44">
        <v>87331.505260000005</v>
      </c>
      <c r="K39" s="45">
        <f>J39/I39</f>
        <v>1.0480514267198704</v>
      </c>
      <c r="L39" s="44">
        <f t="shared" si="0"/>
        <v>4004.0052600000054</v>
      </c>
      <c r="M39" s="45">
        <f t="shared" si="4"/>
        <v>0.67772392720782249</v>
      </c>
      <c r="N39" s="46">
        <f t="shared" si="1"/>
        <v>-41528.494739999995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641907.1</v>
      </c>
      <c r="I43" s="38">
        <f>I44+I56+I58+I61+I72</f>
        <v>429356.6</v>
      </c>
      <c r="J43" s="38">
        <f>J44+J56+J58+J61+J72</f>
        <v>528571.3653399999</v>
      </c>
      <c r="K43" s="26">
        <f>J43/I43</f>
        <v>1.2310777692482191</v>
      </c>
      <c r="L43" s="38">
        <f t="shared" si="0"/>
        <v>99214.765339999925</v>
      </c>
      <c r="M43" s="26">
        <f t="shared" ref="M43:M56" si="5">J43/H43</f>
        <v>0.82343903867086055</v>
      </c>
      <c r="N43" s="27">
        <f t="shared" si="1"/>
        <v>-113335.73466000007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455749</v>
      </c>
      <c r="I44" s="38">
        <f>I45+I46+I47+I48+I49+I50+I51+I52+I54+I53</f>
        <v>299260.3</v>
      </c>
      <c r="J44" s="38">
        <f>J45+J46+J47+J48+J49+J50+J51+J52+J54+J53</f>
        <v>377299.21449999994</v>
      </c>
      <c r="K44" s="26">
        <f>J44/I44</f>
        <v>1.2607726935380335</v>
      </c>
      <c r="L44" s="38">
        <f t="shared" si="0"/>
        <v>78038.914499999955</v>
      </c>
      <c r="M44" s="26">
        <f t="shared" si="5"/>
        <v>0.82786624764947359</v>
      </c>
      <c r="N44" s="27">
        <f t="shared" si="1"/>
        <v>-78449.785500000056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805</v>
      </c>
      <c r="J45" s="44">
        <v>1033.68589</v>
      </c>
      <c r="K45" s="45">
        <f>J45/I45</f>
        <v>1.2840818509316769</v>
      </c>
      <c r="L45" s="44">
        <f t="shared" si="0"/>
        <v>228.68588999999997</v>
      </c>
      <c r="M45" s="45">
        <f t="shared" si="5"/>
        <v>0.63114292953962636</v>
      </c>
      <c r="N45" s="46">
        <f t="shared" si="1"/>
        <v>-604.11410999999998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713</v>
      </c>
      <c r="J46" s="44">
        <v>149.81846999999999</v>
      </c>
      <c r="K46" s="45">
        <f>J46/I46</f>
        <v>0.21012408134642355</v>
      </c>
      <c r="L46" s="44">
        <f t="shared" si="0"/>
        <v>-563.18153000000007</v>
      </c>
      <c r="M46" s="45">
        <f t="shared" si="5"/>
        <v>0.12569718097155799</v>
      </c>
      <c r="N46" s="46">
        <f t="shared" si="1"/>
        <v>-1042.0815300000002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15.16647</v>
      </c>
      <c r="K47" s="45">
        <v>0</v>
      </c>
      <c r="L47" s="44">
        <f t="shared" si="0"/>
        <v>12.16647</v>
      </c>
      <c r="M47" s="45">
        <f t="shared" si="5"/>
        <v>1.0990195652173913</v>
      </c>
      <c r="N47" s="46">
        <f t="shared" si="1"/>
        <v>1.3664699999999996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23418.3</v>
      </c>
      <c r="I48" s="43">
        <v>11610</v>
      </c>
      <c r="J48" s="44">
        <v>17269.893660000002</v>
      </c>
      <c r="K48" s="45">
        <f>J48/I48</f>
        <v>1.4875016072351424</v>
      </c>
      <c r="L48" s="44">
        <f t="shared" si="0"/>
        <v>5659.8936600000015</v>
      </c>
      <c r="M48" s="45">
        <f t="shared" si="5"/>
        <v>0.73745291759008991</v>
      </c>
      <c r="N48" s="46">
        <f t="shared" si="1"/>
        <v>-6148.4063399999977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133812.5</v>
      </c>
      <c r="I49" s="43">
        <v>88900</v>
      </c>
      <c r="J49" s="44">
        <v>131074.32918999999</v>
      </c>
      <c r="K49" s="45">
        <f>J49/I49</f>
        <v>1.4744019031496063</v>
      </c>
      <c r="L49" s="44">
        <f t="shared" si="0"/>
        <v>42174.329189999989</v>
      </c>
      <c r="M49" s="45">
        <f t="shared" si="5"/>
        <v>0.97953725690798688</v>
      </c>
      <c r="N49" s="46">
        <f t="shared" si="1"/>
        <v>-2738.1708100000105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274667.3</v>
      </c>
      <c r="I50" s="43">
        <v>190000</v>
      </c>
      <c r="J50" s="44">
        <v>220197.33239</v>
      </c>
      <c r="K50" s="45">
        <f>J50/I50</f>
        <v>1.1589333283684211</v>
      </c>
      <c r="L50" s="44">
        <f t="shared" si="0"/>
        <v>30197.332389999996</v>
      </c>
      <c r="M50" s="45">
        <f t="shared" si="5"/>
        <v>0.80168746840268212</v>
      </c>
      <c r="N50" s="46">
        <f t="shared" si="1"/>
        <v>-54469.967609999992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3230</v>
      </c>
      <c r="J51" s="44">
        <v>3449.7150799999999</v>
      </c>
      <c r="K51" s="45">
        <f>J51/I51</f>
        <v>1.0680232445820432</v>
      </c>
      <c r="L51" s="44">
        <f t="shared" si="0"/>
        <v>219.71507999999994</v>
      </c>
      <c r="M51" s="45">
        <f t="shared" si="5"/>
        <v>0.48927270767441533</v>
      </c>
      <c r="N51" s="46">
        <f t="shared" si="1"/>
        <v>-3600.9849199999999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1460</v>
      </c>
      <c r="J52" s="44">
        <v>1000.7702399999999</v>
      </c>
      <c r="K52" s="45">
        <f>J52/I52</f>
        <v>0.68545906849315064</v>
      </c>
      <c r="L52" s="44">
        <f t="shared" si="0"/>
        <v>-459.22976000000006</v>
      </c>
      <c r="M52" s="45">
        <f t="shared" si="5"/>
        <v>0.22761849568994927</v>
      </c>
      <c r="N52" s="46">
        <f t="shared" si="1"/>
        <v>-3395.92976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1139.3</v>
      </c>
      <c r="J53" s="44">
        <v>1334.3083999999999</v>
      </c>
      <c r="K53" s="45">
        <v>0</v>
      </c>
      <c r="L53" s="44">
        <f t="shared" si="0"/>
        <v>195.00839999999994</v>
      </c>
      <c r="M53" s="45">
        <f t="shared" si="5"/>
        <v>0.22312849498327758</v>
      </c>
      <c r="N53" s="46">
        <f t="shared" si="1"/>
        <v>-4645.6916000000001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3580</v>
      </c>
      <c r="I54" s="43">
        <v>1400</v>
      </c>
      <c r="J54" s="44">
        <v>1774.19471</v>
      </c>
      <c r="K54" s="45">
        <v>0</v>
      </c>
      <c r="L54" s="44">
        <f t="shared" si="0"/>
        <v>374.19470999999999</v>
      </c>
      <c r="M54" s="45">
        <f t="shared" si="5"/>
        <v>0.49558511452513965</v>
      </c>
      <c r="N54" s="46">
        <f t="shared" si="1"/>
        <v>-1805.80529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713.3</v>
      </c>
      <c r="J55" s="38">
        <f>J56</f>
        <v>936.66171999999995</v>
      </c>
      <c r="K55" s="26">
        <f>J55/I55</f>
        <v>1.313138539184074</v>
      </c>
      <c r="L55" s="38">
        <f t="shared" si="0"/>
        <v>223.36171999999999</v>
      </c>
      <c r="M55" s="26">
        <f t="shared" si="5"/>
        <v>0.22231071131891864</v>
      </c>
      <c r="N55" s="27">
        <f t="shared" si="1"/>
        <v>-3276.6382800000001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713.3</v>
      </c>
      <c r="J56" s="44">
        <v>936.66171999999995</v>
      </c>
      <c r="K56" s="45">
        <f>J56/I56</f>
        <v>1.313138539184074</v>
      </c>
      <c r="L56" s="44">
        <f t="shared" si="0"/>
        <v>223.36171999999999</v>
      </c>
      <c r="M56" s="45">
        <f t="shared" si="5"/>
        <v>0.22231071131891864</v>
      </c>
      <c r="N56" s="46">
        <f t="shared" si="1"/>
        <v>-3276.6382800000001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537.1</v>
      </c>
      <c r="I58" s="38">
        <f>I59+I60</f>
        <v>133</v>
      </c>
      <c r="J58" s="38">
        <f>J59+J60</f>
        <v>582.24491999999998</v>
      </c>
      <c r="K58" s="26">
        <f>J58/I58</f>
        <v>4.3777813533834582</v>
      </c>
      <c r="L58" s="38">
        <f t="shared" si="0"/>
        <v>449.24491999999998</v>
      </c>
      <c r="M58" s="26">
        <f>J58/H58</f>
        <v>1.0840530999813813</v>
      </c>
      <c r="N58" s="27">
        <f t="shared" si="1"/>
        <v>45.144919999999956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537.1</v>
      </c>
      <c r="I59" s="43">
        <v>133</v>
      </c>
      <c r="J59" s="44">
        <v>557.56772000000001</v>
      </c>
      <c r="K59" s="45">
        <f>J59/I59</f>
        <v>4.1922384962406012</v>
      </c>
      <c r="L59" s="44">
        <f t="shared" si="0"/>
        <v>424.56772000000001</v>
      </c>
      <c r="M59" s="45">
        <f>J59/H59</f>
        <v>1.0381078383913609</v>
      </c>
      <c r="N59" s="46">
        <f t="shared" si="1"/>
        <v>20.467719999999986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24.677199999999999</v>
      </c>
      <c r="K60" s="45">
        <v>0</v>
      </c>
      <c r="L60" s="44">
        <f t="shared" si="0"/>
        <v>24.677199999999999</v>
      </c>
      <c r="M60" s="45">
        <v>0</v>
      </c>
      <c r="N60" s="46">
        <f t="shared" si="1"/>
        <v>24.677199999999999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-121.48186000000001</v>
      </c>
      <c r="K61" s="26">
        <v>0</v>
      </c>
      <c r="L61" s="38">
        <f t="shared" si="0"/>
        <v>-121.48186000000001</v>
      </c>
      <c r="M61" s="26">
        <v>0</v>
      </c>
      <c r="N61" s="27">
        <f t="shared" si="1"/>
        <v>-121.48186000000001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-9.4915500000000002</v>
      </c>
      <c r="K62" s="45">
        <v>0</v>
      </c>
      <c r="L62" s="44">
        <f t="shared" si="0"/>
        <v>-9.4915500000000002</v>
      </c>
      <c r="M62" s="45">
        <v>0</v>
      </c>
      <c r="N62" s="46">
        <f t="shared" si="1"/>
        <v>-9.4915500000000002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-73.133099999999999</v>
      </c>
      <c r="K63" s="45">
        <v>0</v>
      </c>
      <c r="L63" s="44">
        <f t="shared" si="0"/>
        <v>-73.133099999999999</v>
      </c>
      <c r="M63" s="45">
        <v>0</v>
      </c>
      <c r="N63" s="46">
        <f t="shared" si="1"/>
        <v>-73.133099999999999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3</v>
      </c>
      <c r="K65" s="45">
        <v>0</v>
      </c>
      <c r="L65" s="44">
        <f t="shared" si="0"/>
        <v>3</v>
      </c>
      <c r="M65" s="45">
        <v>0</v>
      </c>
      <c r="N65" s="46">
        <f t="shared" si="1"/>
        <v>3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-7.7617000000000003</v>
      </c>
      <c r="K66" s="45">
        <v>0</v>
      </c>
      <c r="L66" s="44">
        <f t="shared" si="0"/>
        <v>-7.7617000000000003</v>
      </c>
      <c r="M66" s="45">
        <v>0</v>
      </c>
      <c r="N66" s="46">
        <f t="shared" si="1"/>
        <v>-7.7617000000000003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-25.664210000000001</v>
      </c>
      <c r="K67" s="45">
        <v>0</v>
      </c>
      <c r="L67" s="44">
        <f t="shared" si="0"/>
        <v>-25.664210000000001</v>
      </c>
      <c r="M67" s="45">
        <v>0</v>
      </c>
      <c r="N67" s="46">
        <f t="shared" si="1"/>
        <v>-25.664210000000001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181407.7</v>
      </c>
      <c r="I72" s="38">
        <f>I74+I75+I73+I76</f>
        <v>129250</v>
      </c>
      <c r="J72" s="38">
        <f>J74+J75+J73+J76</f>
        <v>149874.72605999999</v>
      </c>
      <c r="K72" s="26">
        <f>J72/I72</f>
        <v>1.1595723486266925</v>
      </c>
      <c r="L72" s="38">
        <f t="shared" si="6"/>
        <v>20624.726059999986</v>
      </c>
      <c r="M72" s="26">
        <f>J72/H72</f>
        <v>0.8261762100506207</v>
      </c>
      <c r="N72" s="27">
        <f t="shared" si="7"/>
        <v>-31532.973940000025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62000</v>
      </c>
      <c r="I74" s="43">
        <v>41450</v>
      </c>
      <c r="J74" s="44">
        <v>50213.786169999999</v>
      </c>
      <c r="K74" s="45">
        <f>J74/I74</f>
        <v>1.2114303056694813</v>
      </c>
      <c r="L74" s="44">
        <f t="shared" si="6"/>
        <v>8763.7861699999994</v>
      </c>
      <c r="M74" s="45">
        <f>J74/H74</f>
        <v>0.80989977693548387</v>
      </c>
      <c r="N74" s="46">
        <f t="shared" si="7"/>
        <v>-11786.213830000001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119407.7</v>
      </c>
      <c r="I75" s="43">
        <v>87800</v>
      </c>
      <c r="J75" s="44">
        <v>99658.511660000004</v>
      </c>
      <c r="K75" s="45">
        <f>J75/I75</f>
        <v>1.1350627751708429</v>
      </c>
      <c r="L75" s="44">
        <f t="shared" si="6"/>
        <v>11858.511660000004</v>
      </c>
      <c r="M75" s="45">
        <f>J75/H75</f>
        <v>0.83460707860548367</v>
      </c>
      <c r="N75" s="46">
        <f t="shared" si="7"/>
        <v>-19749.188339999993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30602.999999999996</v>
      </c>
      <c r="I83" s="38">
        <f>I84+I91+I112</f>
        <v>15629.7</v>
      </c>
      <c r="J83" s="38">
        <f>J84+J91+J112</f>
        <v>19816.093939999999</v>
      </c>
      <c r="K83" s="26">
        <f>J83/I83</f>
        <v>1.2678486432880989</v>
      </c>
      <c r="L83" s="38">
        <f t="shared" si="6"/>
        <v>4186.3939399999981</v>
      </c>
      <c r="M83" s="26">
        <f>J83/H83</f>
        <v>0.64752128680194754</v>
      </c>
      <c r="N83" s="27">
        <f t="shared" si="7"/>
        <v>-10786.906059999998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981.3</v>
      </c>
      <c r="I84" s="38">
        <f>I85+I88</f>
        <v>438.5</v>
      </c>
      <c r="J84" s="38">
        <f>J85+J88</f>
        <v>1113.29179</v>
      </c>
      <c r="K84" s="26">
        <f>J84/I84</f>
        <v>2.5388638312428733</v>
      </c>
      <c r="L84" s="38">
        <f t="shared" si="6"/>
        <v>674.79178999999999</v>
      </c>
      <c r="M84" s="26">
        <f>J84/H84</f>
        <v>1.1345070722510955</v>
      </c>
      <c r="N84" s="27">
        <f t="shared" si="7"/>
        <v>131.99179000000004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546.29999999999995</v>
      </c>
      <c r="I85" s="38">
        <f>I87+I86</f>
        <v>285</v>
      </c>
      <c r="J85" s="38">
        <f>J87+J86</f>
        <v>840.15476000000001</v>
      </c>
      <c r="K85" s="26">
        <f>J85/I85</f>
        <v>2.9479114385964911</v>
      </c>
      <c r="L85" s="38">
        <f t="shared" si="6"/>
        <v>555.15476000000001</v>
      </c>
      <c r="M85" s="26">
        <f>J85/H85</f>
        <v>1.5378999816950396</v>
      </c>
      <c r="N85" s="27">
        <f t="shared" si="7"/>
        <v>293.85476000000006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546.29999999999995</v>
      </c>
      <c r="I86" s="43">
        <v>285</v>
      </c>
      <c r="J86" s="44">
        <v>790.02674999999999</v>
      </c>
      <c r="K86" s="45">
        <f>J86/I86</f>
        <v>2.7720236842105264</v>
      </c>
      <c r="L86" s="44">
        <f t="shared" si="6"/>
        <v>505.02674999999999</v>
      </c>
      <c r="M86" s="45">
        <f>J86/H86</f>
        <v>1.4461408566721583</v>
      </c>
      <c r="N86" s="46">
        <f t="shared" si="7"/>
        <v>243.72675000000004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153.5</v>
      </c>
      <c r="J88" s="38">
        <f>J90+J89</f>
        <v>273.13702999999998</v>
      </c>
      <c r="K88" s="26">
        <f>J88/I88</f>
        <v>1.7793943322475569</v>
      </c>
      <c r="L88" s="38">
        <f t="shared" si="6"/>
        <v>119.63702999999998</v>
      </c>
      <c r="M88" s="26">
        <f t="shared" ref="M88:M93" si="8">J88/H88</f>
        <v>0.62790121839080459</v>
      </c>
      <c r="N88" s="27">
        <f t="shared" si="7"/>
        <v>-161.86297000000002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2.5</v>
      </c>
      <c r="J89" s="44">
        <v>5.6976599999999999</v>
      </c>
      <c r="K89" s="45">
        <f>J89/I89</f>
        <v>2.279064</v>
      </c>
      <c r="L89" s="44">
        <f t="shared" si="6"/>
        <v>3.1976599999999999</v>
      </c>
      <c r="M89" s="45">
        <f t="shared" si="8"/>
        <v>0.44167906976744187</v>
      </c>
      <c r="N89" s="46">
        <f t="shared" si="7"/>
        <v>-7.2023400000000004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151</v>
      </c>
      <c r="J90" s="44">
        <v>267.43937</v>
      </c>
      <c r="K90" s="45">
        <f>J90/I90</f>
        <v>1.7711216556291391</v>
      </c>
      <c r="L90" s="44">
        <f t="shared" si="6"/>
        <v>116.43937</v>
      </c>
      <c r="M90" s="45">
        <f t="shared" si="8"/>
        <v>0.63359244254915892</v>
      </c>
      <c r="N90" s="46">
        <f t="shared" si="7"/>
        <v>-154.66063000000003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29288.699999999997</v>
      </c>
      <c r="I91" s="38">
        <f>I92+I105+I107</f>
        <v>14959.2</v>
      </c>
      <c r="J91" s="38">
        <f>J92+J105+J107</f>
        <v>18153.432069999999</v>
      </c>
      <c r="K91" s="26">
        <f>J91/I91</f>
        <v>1.2135296051927909</v>
      </c>
      <c r="L91" s="38">
        <f t="shared" si="6"/>
        <v>3194.2320699999982</v>
      </c>
      <c r="M91" s="26">
        <f t="shared" si="8"/>
        <v>0.61981009979958146</v>
      </c>
      <c r="N91" s="27">
        <f t="shared" si="7"/>
        <v>-11135.267929999998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</f>
        <v>24064.699999999997</v>
      </c>
      <c r="I92" s="59">
        <f>I93+I96+I97+I98+I99+I100+I101+I104+I102+I103</f>
        <v>12190.7</v>
      </c>
      <c r="J92" s="59">
        <f>J93+J96+J97+J98+J99+J100+J101+J104+J102+J103+J94+J95</f>
        <v>15759.164999999999</v>
      </c>
      <c r="K92" s="45">
        <f>J92/I92</f>
        <v>1.292720270370036</v>
      </c>
      <c r="L92" s="44">
        <f t="shared" si="6"/>
        <v>3568.4649999999983</v>
      </c>
      <c r="M92" s="45">
        <f t="shared" si="8"/>
        <v>0.6548664641570433</v>
      </c>
      <c r="N92" s="46">
        <f t="shared" si="7"/>
        <v>-8305.534999999998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0</v>
      </c>
      <c r="I94" s="59">
        <v>0</v>
      </c>
      <c r="J94" s="44">
        <v>308.52089999999998</v>
      </c>
      <c r="K94" s="45">
        <v>0</v>
      </c>
      <c r="L94" s="44">
        <f t="shared" si="6"/>
        <v>308.52089999999998</v>
      </c>
      <c r="M94" s="45">
        <v>0</v>
      </c>
      <c r="N94" s="46">
        <f t="shared" si="7"/>
        <v>308.52089999999998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1.56</v>
      </c>
      <c r="K95" s="45">
        <v>0</v>
      </c>
      <c r="L95" s="44">
        <f t="shared" si="6"/>
        <v>1.56</v>
      </c>
      <c r="M95" s="45">
        <v>0</v>
      </c>
      <c r="N95" s="46">
        <f t="shared" si="7"/>
        <v>1.56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1.6</v>
      </c>
      <c r="J96" s="44">
        <v>0</v>
      </c>
      <c r="K96" s="45">
        <v>0</v>
      </c>
      <c r="L96" s="44">
        <f t="shared" si="6"/>
        <v>-1.6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4.68</v>
      </c>
      <c r="K97" s="45">
        <v>0</v>
      </c>
      <c r="L97" s="44">
        <f t="shared" si="6"/>
        <v>4.68</v>
      </c>
      <c r="M97" s="45">
        <v>0</v>
      </c>
      <c r="N97" s="46">
        <f t="shared" si="7"/>
        <v>4.68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39</v>
      </c>
      <c r="J98" s="44">
        <v>6.7278500000000001</v>
      </c>
      <c r="K98" s="45">
        <f>J98/I98</f>
        <v>0.17250897435897436</v>
      </c>
      <c r="L98" s="44">
        <f t="shared" si="6"/>
        <v>-32.272149999999996</v>
      </c>
      <c r="M98" s="45">
        <f>J98/H98</f>
        <v>9.3964385474860343E-2</v>
      </c>
      <c r="N98" s="46">
        <f t="shared" si="7"/>
        <v>-64.872149999999991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2815.6</v>
      </c>
      <c r="I99" s="43">
        <v>1500</v>
      </c>
      <c r="J99" s="44">
        <v>2001.56</v>
      </c>
      <c r="K99" s="45">
        <v>0</v>
      </c>
      <c r="L99" s="44">
        <f t="shared" si="6"/>
        <v>501.55999999999995</v>
      </c>
      <c r="M99" s="45">
        <f>J99/H99</f>
        <v>0.71088222758914621</v>
      </c>
      <c r="N99" s="46">
        <f t="shared" si="7"/>
        <v>-814.04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8307.2999999999993</v>
      </c>
      <c r="I100" s="43">
        <v>4340</v>
      </c>
      <c r="J100" s="44">
        <v>5807.2550000000001</v>
      </c>
      <c r="K100" s="45">
        <f>J100/I100</f>
        <v>1.3380771889400922</v>
      </c>
      <c r="L100" s="44">
        <f t="shared" si="6"/>
        <v>1467.2550000000001</v>
      </c>
      <c r="M100" s="45">
        <f>J100/H100</f>
        <v>0.69905444608958389</v>
      </c>
      <c r="N100" s="46">
        <f t="shared" si="7"/>
        <v>-2500.0449999999992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610</v>
      </c>
      <c r="J101" s="44">
        <v>326.92345</v>
      </c>
      <c r="K101" s="45">
        <f>J101/I101</f>
        <v>0.5359400819672131</v>
      </c>
      <c r="L101" s="44">
        <f t="shared" si="6"/>
        <v>-283.07655</v>
      </c>
      <c r="M101" s="45">
        <f>J101/H101</f>
        <v>0.30499435581677392</v>
      </c>
      <c r="N101" s="46">
        <f t="shared" si="7"/>
        <v>-744.97655000000009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11791.8</v>
      </c>
      <c r="I102" s="43">
        <v>5700</v>
      </c>
      <c r="J102" s="44">
        <v>6616.63688</v>
      </c>
      <c r="K102" s="45">
        <f>J102/I102</f>
        <v>1.1608134877192982</v>
      </c>
      <c r="L102" s="44">
        <f t="shared" si="6"/>
        <v>916.63688000000002</v>
      </c>
      <c r="M102" s="45">
        <f>J102/H102</f>
        <v>0.56112187113078582</v>
      </c>
      <c r="N102" s="46">
        <f t="shared" si="7"/>
        <v>-5175.1631199999993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0</v>
      </c>
      <c r="I103" s="43">
        <v>0</v>
      </c>
      <c r="J103" s="44">
        <v>601.18543999999997</v>
      </c>
      <c r="K103" s="45">
        <v>0</v>
      </c>
      <c r="L103" s="44">
        <f t="shared" si="6"/>
        <v>601.18543999999997</v>
      </c>
      <c r="M103" s="45">
        <v>0</v>
      </c>
      <c r="N103" s="46">
        <f t="shared" si="7"/>
        <v>601.18543999999997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0</v>
      </c>
      <c r="I104" s="43">
        <v>0</v>
      </c>
      <c r="J104" s="44">
        <v>84.115480000000005</v>
      </c>
      <c r="K104" s="45">
        <v>0</v>
      </c>
      <c r="L104" s="44">
        <f t="shared" si="6"/>
        <v>84.115480000000005</v>
      </c>
      <c r="M104" s="45">
        <v>0</v>
      </c>
      <c r="N104" s="46">
        <f t="shared" si="7"/>
        <v>84.115480000000005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1240</v>
      </c>
      <c r="J105" s="51">
        <f>J106</f>
        <v>997.46187999999995</v>
      </c>
      <c r="K105" s="26">
        <f>J105/I105</f>
        <v>0.80440474193548384</v>
      </c>
      <c r="L105" s="38">
        <f t="shared" si="6"/>
        <v>-242.53812000000005</v>
      </c>
      <c r="M105" s="26">
        <f>J105/H105</f>
        <v>0.45805560249816313</v>
      </c>
      <c r="N105" s="27">
        <f t="shared" si="7"/>
        <v>-1180.1381200000001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1240</v>
      </c>
      <c r="J106" s="44">
        <f>179.05796+818.40392</f>
        <v>997.46187999999995</v>
      </c>
      <c r="K106" s="45">
        <f>J106/I106</f>
        <v>0.80440474193548384</v>
      </c>
      <c r="L106" s="44">
        <f t="shared" si="6"/>
        <v>-242.53812000000005</v>
      </c>
      <c r="M106" s="45">
        <f>J106/H106</f>
        <v>0.45805560249816313</v>
      </c>
      <c r="N106" s="46">
        <f t="shared" si="7"/>
        <v>-1180.1381200000001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3046.4</v>
      </c>
      <c r="I107" s="51">
        <f>I108+I109+I110+I111</f>
        <v>1528.5</v>
      </c>
      <c r="J107" s="51">
        <f>J108+J109+J110+J111</f>
        <v>1396.80519</v>
      </c>
      <c r="K107" s="26">
        <f>J107/I107</f>
        <v>0.91384049067713446</v>
      </c>
      <c r="L107" s="38">
        <f t="shared" si="6"/>
        <v>-131.69480999999996</v>
      </c>
      <c r="M107" s="26">
        <f>J107/H107</f>
        <v>0.45851010701155465</v>
      </c>
      <c r="N107" s="27">
        <f t="shared" si="7"/>
        <v>-1649.5948100000001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277.5</v>
      </c>
      <c r="J108" s="44">
        <v>186.16481999999999</v>
      </c>
      <c r="K108" s="45">
        <f>J108/I108</f>
        <v>0.67086421621621617</v>
      </c>
      <c r="L108" s="44">
        <f t="shared" si="6"/>
        <v>-91.335180000000008</v>
      </c>
      <c r="M108" s="45">
        <f>J108/H108</f>
        <v>0.25157408108108109</v>
      </c>
      <c r="N108" s="46">
        <f t="shared" si="7"/>
        <v>-553.83518000000004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226</v>
      </c>
      <c r="J109" s="44">
        <v>217.61850000000001</v>
      </c>
      <c r="K109" s="45">
        <f>J109/I109</f>
        <v>0.96291371681415938</v>
      </c>
      <c r="L109" s="44">
        <f t="shared" si="6"/>
        <v>-8.3814999999999884</v>
      </c>
      <c r="M109" s="45">
        <f>J109/H109</f>
        <v>0.55799615384615386</v>
      </c>
      <c r="N109" s="46">
        <f t="shared" si="7"/>
        <v>-172.38149999999999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1916.4</v>
      </c>
      <c r="I111" s="43">
        <v>1025</v>
      </c>
      <c r="J111" s="44">
        <v>992.76687000000004</v>
      </c>
      <c r="K111" s="45">
        <f>J111/I111</f>
        <v>0.96855304390243901</v>
      </c>
      <c r="L111" s="44">
        <f t="shared" si="6"/>
        <v>-32.23312999999996</v>
      </c>
      <c r="M111" s="45">
        <f>J111/H111</f>
        <v>0.51803739824671258</v>
      </c>
      <c r="N111" s="46">
        <f t="shared" si="7"/>
        <v>-923.63313000000005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>G114+G113</f>
        <v>183</v>
      </c>
      <c r="H112" s="51">
        <f>H114+H113</f>
        <v>333</v>
      </c>
      <c r="I112" s="51">
        <f>I114+I113</f>
        <v>232</v>
      </c>
      <c r="J112" s="51">
        <f>J114+J113</f>
        <v>549.37008000000003</v>
      </c>
      <c r="K112" s="26">
        <f>J112/I112</f>
        <v>2.3679744827586209</v>
      </c>
      <c r="L112" s="38">
        <f t="shared" si="6"/>
        <v>317.37008000000003</v>
      </c>
      <c r="M112" s="26">
        <f>J112/H112</f>
        <v>1.6497600000000001</v>
      </c>
      <c r="N112" s="27">
        <f t="shared" si="7"/>
        <v>216.37008000000003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>G115</f>
        <v>183</v>
      </c>
      <c r="H114" s="44">
        <f>H115</f>
        <v>333</v>
      </c>
      <c r="I114" s="44">
        <f>I115</f>
        <v>232</v>
      </c>
      <c r="J114" s="44">
        <f>J115</f>
        <v>545.37746000000004</v>
      </c>
      <c r="K114" s="45">
        <f t="shared" ref="K114:K120" si="9">J114/I114</f>
        <v>2.3507649137931037</v>
      </c>
      <c r="L114" s="44">
        <f t="shared" si="6"/>
        <v>313.37746000000004</v>
      </c>
      <c r="M114" s="45">
        <f t="shared" ref="M114:M120" si="10">J114/H114</f>
        <v>1.6377701501501503</v>
      </c>
      <c r="N114" s="46">
        <f t="shared" si="7"/>
        <v>212.37746000000004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333</v>
      </c>
      <c r="I115" s="61">
        <v>232</v>
      </c>
      <c r="J115" s="62">
        <v>545.37746000000004</v>
      </c>
      <c r="K115" s="45">
        <f t="shared" si="9"/>
        <v>2.3507649137931037</v>
      </c>
      <c r="L115" s="44">
        <f t="shared" si="6"/>
        <v>313.37746000000004</v>
      </c>
      <c r="M115" s="45">
        <f t="shared" si="10"/>
        <v>1.6377701501501503</v>
      </c>
      <c r="N115" s="46">
        <f t="shared" si="7"/>
        <v>212.37746000000004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>G117</f>
        <v>16.899999999999999</v>
      </c>
      <c r="H116" s="38">
        <f>H117</f>
        <v>16.899999999999999</v>
      </c>
      <c r="I116" s="38">
        <f>I117</f>
        <v>8.5</v>
      </c>
      <c r="J116" s="38">
        <f>J117</f>
        <v>553.24761999999998</v>
      </c>
      <c r="K116" s="26">
        <f t="shared" si="9"/>
        <v>65.087955294117648</v>
      </c>
      <c r="L116" s="38">
        <f t="shared" si="6"/>
        <v>544.74761999999998</v>
      </c>
      <c r="M116" s="26">
        <f t="shared" si="10"/>
        <v>32.736545562130182</v>
      </c>
      <c r="N116" s="27">
        <f t="shared" si="7"/>
        <v>536.34762000000001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>G118</f>
        <v>16.899999999999999</v>
      </c>
      <c r="H117" s="65">
        <f>H118</f>
        <v>16.899999999999999</v>
      </c>
      <c r="I117" s="65">
        <f>I118</f>
        <v>8.5</v>
      </c>
      <c r="J117" s="65">
        <f>J118+J121</f>
        <v>553.24761999999998</v>
      </c>
      <c r="K117" s="45">
        <f t="shared" si="9"/>
        <v>65.087955294117648</v>
      </c>
      <c r="L117" s="44">
        <f t="shared" si="6"/>
        <v>544.74761999999998</v>
      </c>
      <c r="M117" s="45">
        <f t="shared" si="10"/>
        <v>32.736545562130182</v>
      </c>
      <c r="N117" s="46">
        <f t="shared" si="7"/>
        <v>536.34762000000001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16.899999999999999</v>
      </c>
      <c r="I118" s="43">
        <v>8.5</v>
      </c>
      <c r="J118" s="44">
        <v>553.24761999999998</v>
      </c>
      <c r="K118" s="45">
        <f t="shared" si="9"/>
        <v>65.087955294117648</v>
      </c>
      <c r="L118" s="44">
        <f t="shared" si="6"/>
        <v>544.74761999999998</v>
      </c>
      <c r="M118" s="45">
        <f t="shared" si="10"/>
        <v>32.736545562130182</v>
      </c>
      <c r="N118" s="46">
        <f t="shared" si="7"/>
        <v>536.34762000000001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1943907.5</v>
      </c>
      <c r="I122" s="88">
        <f>I5+I83+I116</f>
        <v>1194701.3</v>
      </c>
      <c r="J122" s="88">
        <f>J5+J83+J116</f>
        <v>1401972.1278300001</v>
      </c>
      <c r="K122" s="89">
        <f>J122/I122</f>
        <v>1.173491757169763</v>
      </c>
      <c r="L122" s="90">
        <f t="shared" si="6"/>
        <v>207270.82783000008</v>
      </c>
      <c r="M122" s="89">
        <f>J122/H122</f>
        <v>0.72121339509724625</v>
      </c>
      <c r="N122" s="91">
        <f t="shared" si="7"/>
        <v>-541935.37216999987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08 07 16</vt:lpstr>
      <vt:lpstr>'08 07 16'!Заголовки_для_печати</vt:lpstr>
      <vt:lpstr>'08 07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2016-07-11T09:48:09Z</dcterms:created>
  <dcterms:modified xsi:type="dcterms:W3CDTF">2016-07-11T11:17:39Z</dcterms:modified>
</cp:coreProperties>
</file>