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895" windowHeight="9240"/>
  </bookViews>
  <sheets>
    <sheet name="квітень" sheetId="1" r:id="rId1"/>
  </sheets>
  <externalReferences>
    <externalReference r:id="rId2"/>
  </externalReferences>
  <definedNames>
    <definedName name="_xlnm.Print_Titles" localSheetId="0">квітень!$A:$E</definedName>
    <definedName name="_xlnm.Print_Area" localSheetId="0">квітень!$D$1:$N$123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M117" i="1"/>
  <c r="J117" i="1"/>
  <c r="I117" i="1"/>
  <c r="H117" i="1"/>
  <c r="G117" i="1"/>
  <c r="M116" i="1"/>
  <c r="J116" i="1"/>
  <c r="I116" i="1"/>
  <c r="H116" i="1"/>
  <c r="G116" i="1"/>
  <c r="N115" i="1"/>
  <c r="M115" i="1"/>
  <c r="L115" i="1"/>
  <c r="K115" i="1"/>
  <c r="M114" i="1"/>
  <c r="J114" i="1"/>
  <c r="I114" i="1"/>
  <c r="I112" i="1" s="1"/>
  <c r="H114" i="1"/>
  <c r="G114" i="1"/>
  <c r="N113" i="1"/>
  <c r="L113" i="1"/>
  <c r="H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M107" i="1"/>
  <c r="J107" i="1"/>
  <c r="I107" i="1"/>
  <c r="H107" i="1"/>
  <c r="G107" i="1"/>
  <c r="M106" i="1"/>
  <c r="J106" i="1"/>
  <c r="L106" i="1" s="1"/>
  <c r="J105" i="1"/>
  <c r="I105" i="1"/>
  <c r="H105" i="1"/>
  <c r="G105" i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M92" i="1"/>
  <c r="J92" i="1"/>
  <c r="I92" i="1"/>
  <c r="I91" i="1" s="1"/>
  <c r="H92" i="1"/>
  <c r="H91" i="1" s="1"/>
  <c r="H83" i="1" s="1"/>
  <c r="G92" i="1"/>
  <c r="F92" i="1"/>
  <c r="J91" i="1"/>
  <c r="N91" i="1" s="1"/>
  <c r="G91" i="1"/>
  <c r="N90" i="1"/>
  <c r="M90" i="1"/>
  <c r="L90" i="1"/>
  <c r="K90" i="1"/>
  <c r="N89" i="1"/>
  <c r="M89" i="1"/>
  <c r="L89" i="1"/>
  <c r="K89" i="1"/>
  <c r="J88" i="1"/>
  <c r="I88" i="1"/>
  <c r="H88" i="1"/>
  <c r="G88" i="1"/>
  <c r="G84" i="1" s="1"/>
  <c r="F88" i="1"/>
  <c r="N87" i="1"/>
  <c r="L87" i="1"/>
  <c r="N86" i="1"/>
  <c r="M86" i="1"/>
  <c r="L86" i="1"/>
  <c r="K86" i="1"/>
  <c r="M85" i="1"/>
  <c r="J85" i="1"/>
  <c r="L85" i="1" s="1"/>
  <c r="I85" i="1"/>
  <c r="H85" i="1"/>
  <c r="G85" i="1"/>
  <c r="I84" i="1"/>
  <c r="H84" i="1"/>
  <c r="I83" i="1"/>
  <c r="N82" i="1"/>
  <c r="L82" i="1"/>
  <c r="N81" i="1"/>
  <c r="L81" i="1"/>
  <c r="N80" i="1"/>
  <c r="L80" i="1"/>
  <c r="N79" i="1"/>
  <c r="L79" i="1"/>
  <c r="L78" i="1"/>
  <c r="J78" i="1"/>
  <c r="I78" i="1"/>
  <c r="H78" i="1"/>
  <c r="H77" i="1" s="1"/>
  <c r="G78" i="1"/>
  <c r="G77" i="1" s="1"/>
  <c r="J77" i="1"/>
  <c r="I77" i="1"/>
  <c r="N76" i="1"/>
  <c r="L76" i="1"/>
  <c r="N75" i="1"/>
  <c r="M75" i="1"/>
  <c r="L75" i="1"/>
  <c r="K75" i="1"/>
  <c r="N74" i="1"/>
  <c r="M74" i="1"/>
  <c r="L74" i="1"/>
  <c r="K74" i="1"/>
  <c r="N73" i="1"/>
  <c r="L73" i="1"/>
  <c r="M72" i="1"/>
  <c r="J72" i="1"/>
  <c r="L72" i="1" s="1"/>
  <c r="I72" i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L61" i="1"/>
  <c r="J61" i="1"/>
  <c r="I61" i="1"/>
  <c r="H61" i="1"/>
  <c r="H43" i="1" s="1"/>
  <c r="G61" i="1"/>
  <c r="G43" i="1" s="1"/>
  <c r="N60" i="1"/>
  <c r="L60" i="1"/>
  <c r="N59" i="1"/>
  <c r="M59" i="1"/>
  <c r="L59" i="1"/>
  <c r="K59" i="1"/>
  <c r="M58" i="1"/>
  <c r="J58" i="1"/>
  <c r="L58" i="1" s="1"/>
  <c r="I58" i="1"/>
  <c r="H58" i="1"/>
  <c r="G58" i="1"/>
  <c r="N57" i="1"/>
  <c r="L57" i="1"/>
  <c r="N56" i="1"/>
  <c r="M56" i="1"/>
  <c r="L56" i="1"/>
  <c r="K56" i="1"/>
  <c r="L55" i="1"/>
  <c r="K55" i="1"/>
  <c r="J55" i="1"/>
  <c r="N55" i="1" s="1"/>
  <c r="I55" i="1"/>
  <c r="H55" i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M44" i="1"/>
  <c r="J44" i="1"/>
  <c r="I44" i="1"/>
  <c r="H44" i="1"/>
  <c r="G44" i="1"/>
  <c r="I43" i="1"/>
  <c r="N42" i="1"/>
  <c r="L42" i="1"/>
  <c r="J41" i="1"/>
  <c r="N41" i="1" s="1"/>
  <c r="N40" i="1"/>
  <c r="L40" i="1"/>
  <c r="J40" i="1"/>
  <c r="N39" i="1"/>
  <c r="M39" i="1"/>
  <c r="L39" i="1"/>
  <c r="K39" i="1"/>
  <c r="M38" i="1"/>
  <c r="J38" i="1"/>
  <c r="L38" i="1" s="1"/>
  <c r="I38" i="1"/>
  <c r="H38" i="1"/>
  <c r="G38" i="1"/>
  <c r="N37" i="1"/>
  <c r="M37" i="1"/>
  <c r="L37" i="1"/>
  <c r="L36" i="1"/>
  <c r="J36" i="1"/>
  <c r="N36" i="1" s="1"/>
  <c r="I36" i="1"/>
  <c r="H36" i="1"/>
  <c r="M36" i="1" s="1"/>
  <c r="G36" i="1"/>
  <c r="N35" i="1"/>
  <c r="M35" i="1"/>
  <c r="L35" i="1"/>
  <c r="K35" i="1"/>
  <c r="L34" i="1"/>
  <c r="K34" i="1"/>
  <c r="J34" i="1"/>
  <c r="N34" i="1" s="1"/>
  <c r="I33" i="1"/>
  <c r="H33" i="1"/>
  <c r="G33" i="1"/>
  <c r="J32" i="1"/>
  <c r="J31" i="1"/>
  <c r="N31" i="1" s="1"/>
  <c r="N30" i="1"/>
  <c r="L30" i="1"/>
  <c r="N29" i="1"/>
  <c r="L29" i="1"/>
  <c r="J28" i="1"/>
  <c r="I27" i="1"/>
  <c r="H27" i="1"/>
  <c r="G27" i="1"/>
  <c r="N26" i="1"/>
  <c r="L26" i="1"/>
  <c r="N25" i="1"/>
  <c r="L25" i="1"/>
  <c r="J25" i="1"/>
  <c r="I24" i="1"/>
  <c r="H24" i="1"/>
  <c r="M23" i="1"/>
  <c r="L23" i="1"/>
  <c r="K23" i="1"/>
  <c r="J23" i="1"/>
  <c r="N23" i="1" s="1"/>
  <c r="N22" i="1"/>
  <c r="L22" i="1"/>
  <c r="J22" i="1"/>
  <c r="M21" i="1"/>
  <c r="L21" i="1"/>
  <c r="K21" i="1"/>
  <c r="J21" i="1"/>
  <c r="N21" i="1" s="1"/>
  <c r="M20" i="1"/>
  <c r="J20" i="1"/>
  <c r="L20" i="1" s="1"/>
  <c r="N19" i="1"/>
  <c r="J19" i="1"/>
  <c r="L18" i="1"/>
  <c r="K18" i="1"/>
  <c r="J18" i="1"/>
  <c r="N18" i="1" s="1"/>
  <c r="M17" i="1"/>
  <c r="L17" i="1"/>
  <c r="K17" i="1"/>
  <c r="J17" i="1"/>
  <c r="N17" i="1" s="1"/>
  <c r="M16" i="1"/>
  <c r="J16" i="1"/>
  <c r="L16" i="1" s="1"/>
  <c r="N15" i="1"/>
  <c r="L15" i="1"/>
  <c r="N14" i="1"/>
  <c r="M14" i="1"/>
  <c r="L14" i="1"/>
  <c r="K14" i="1"/>
  <c r="I13" i="1"/>
  <c r="H13" i="1"/>
  <c r="G13" i="1"/>
  <c r="M12" i="1"/>
  <c r="L12" i="1"/>
  <c r="K12" i="1"/>
  <c r="J12" i="1"/>
  <c r="N12" i="1" s="1"/>
  <c r="M11" i="1"/>
  <c r="J11" i="1"/>
  <c r="L11" i="1" s="1"/>
  <c r="N10" i="1"/>
  <c r="L10" i="1"/>
  <c r="M9" i="1"/>
  <c r="L9" i="1"/>
  <c r="K9" i="1"/>
  <c r="J9" i="1"/>
  <c r="N9" i="1" s="1"/>
  <c r="J8" i="1"/>
  <c r="I7" i="1"/>
  <c r="I6" i="1" s="1"/>
  <c r="H7" i="1"/>
  <c r="G7" i="1"/>
  <c r="G6" i="1" s="1"/>
  <c r="F7" i="1"/>
  <c r="H6" i="1"/>
  <c r="H5" i="1"/>
  <c r="H122" i="1" s="1"/>
  <c r="N32" i="1" l="1"/>
  <c r="L32" i="1"/>
  <c r="L44" i="1"/>
  <c r="M88" i="1"/>
  <c r="L88" i="1"/>
  <c r="K88" i="1"/>
  <c r="J84" i="1"/>
  <c r="L107" i="1"/>
  <c r="L114" i="1"/>
  <c r="I5" i="1"/>
  <c r="I122" i="1" s="1"/>
  <c r="L8" i="1"/>
  <c r="K8" i="1"/>
  <c r="N8" i="1"/>
  <c r="G24" i="1"/>
  <c r="G5" i="1" s="1"/>
  <c r="G122" i="1" s="1"/>
  <c r="M28" i="1"/>
  <c r="J27" i="1"/>
  <c r="K28" i="1"/>
  <c r="L28" i="1"/>
  <c r="G83" i="1"/>
  <c r="N88" i="1"/>
  <c r="L92" i="1"/>
  <c r="M105" i="1"/>
  <c r="L105" i="1"/>
  <c r="K105" i="1"/>
  <c r="L116" i="1"/>
  <c r="J7" i="1"/>
  <c r="M8" i="1"/>
  <c r="M19" i="1"/>
  <c r="K19" i="1"/>
  <c r="L19" i="1"/>
  <c r="N28" i="1"/>
  <c r="N77" i="1"/>
  <c r="N105" i="1"/>
  <c r="L117" i="1"/>
  <c r="M91" i="1"/>
  <c r="L91" i="1"/>
  <c r="K91" i="1"/>
  <c r="N11" i="1"/>
  <c r="N16" i="1"/>
  <c r="N20" i="1"/>
  <c r="N38" i="1"/>
  <c r="N58" i="1"/>
  <c r="N61" i="1"/>
  <c r="N72" i="1"/>
  <c r="N78" i="1"/>
  <c r="N85" i="1"/>
  <c r="N92" i="1"/>
  <c r="N106" i="1"/>
  <c r="N107" i="1"/>
  <c r="N114" i="1"/>
  <c r="N116" i="1"/>
  <c r="N117" i="1"/>
  <c r="K11" i="1"/>
  <c r="J13" i="1"/>
  <c r="K16" i="1"/>
  <c r="M18" i="1"/>
  <c r="K20" i="1"/>
  <c r="L31" i="1"/>
  <c r="J33" i="1"/>
  <c r="M34" i="1"/>
  <c r="K38" i="1"/>
  <c r="L41" i="1"/>
  <c r="K44" i="1"/>
  <c r="M55" i="1"/>
  <c r="K58" i="1"/>
  <c r="K72" i="1"/>
  <c r="L77" i="1"/>
  <c r="K85" i="1"/>
  <c r="K92" i="1"/>
  <c r="K106" i="1"/>
  <c r="K107" i="1"/>
  <c r="K114" i="1"/>
  <c r="K116" i="1"/>
  <c r="K117" i="1"/>
  <c r="J43" i="1"/>
  <c r="N44" i="1"/>
  <c r="J112" i="1"/>
  <c r="N112" i="1" l="1"/>
  <c r="M112" i="1"/>
  <c r="L112" i="1"/>
  <c r="K112" i="1"/>
  <c r="N27" i="1"/>
  <c r="L27" i="1"/>
  <c r="M27" i="1"/>
  <c r="K27" i="1"/>
  <c r="J24" i="1"/>
  <c r="K13" i="1"/>
  <c r="M13" i="1"/>
  <c r="N13" i="1"/>
  <c r="L13" i="1"/>
  <c r="M7" i="1"/>
  <c r="J6" i="1"/>
  <c r="L7" i="1"/>
  <c r="N7" i="1"/>
  <c r="K7" i="1"/>
  <c r="L43" i="1"/>
  <c r="N43" i="1"/>
  <c r="K43" i="1"/>
  <c r="M43" i="1"/>
  <c r="K33" i="1"/>
  <c r="M33" i="1"/>
  <c r="N33" i="1"/>
  <c r="L33" i="1"/>
  <c r="L84" i="1"/>
  <c r="K84" i="1"/>
  <c r="N84" i="1"/>
  <c r="J83" i="1"/>
  <c r="M84" i="1"/>
  <c r="L83" i="1" l="1"/>
  <c r="K83" i="1"/>
  <c r="N83" i="1"/>
  <c r="M83" i="1"/>
  <c r="N6" i="1"/>
  <c r="J5" i="1"/>
  <c r="M6" i="1"/>
  <c r="L6" i="1"/>
  <c r="K6" i="1"/>
  <c r="K24" i="1"/>
  <c r="N24" i="1"/>
  <c r="M24" i="1"/>
  <c r="L24" i="1"/>
  <c r="J122" i="1" l="1"/>
  <c r="N5" i="1"/>
  <c r="M5" i="1"/>
  <c r="L5" i="1"/>
  <c r="K5" i="1"/>
  <c r="N122" i="1" l="1"/>
  <c r="M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<sst xmlns="http://schemas.openxmlformats.org/spreadsheetml/2006/main" count="133" uniqueCount="131">
  <si>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за січень-квітень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</si>
  <si>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</si>
  <si>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</si>
  <si>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</si>
  <si>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</si>
  <si>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</si>
  <si>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</si>
  <si>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</si>
  <si>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</si>
  <si>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січень-квітень 2016 року</t>
  </si>
  <si>
    <t>ФАКТ</t>
  </si>
  <si>
    <t xml:space="preserve"> % виконання до плану січня-квітня п.р.</t>
  </si>
  <si>
    <t>Відхилення факту від плану січня-квітня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</si>
  <si>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</si>
  <si>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</si>
  <si>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04.05.2016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</si>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</sst>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31" zoomScaleNormal="50" zoomScaleSheetLayoutView="31" workbookViewId="0">
      <selection activeCell="I10" sqref="I10"/>
    </sheetView>
  </sheetViews>
  <sheetFormatPr defaultColWidth="9.140625" defaultRowHeight="25.5" x14ac:dyDescent="0.35"/>
  <cols>
    <col min="1" max="3" width="0.7109375" style="144" hidden="1" customWidth="1"/>
    <col min="4" max="4" width="50" style="144" customWidth="1"/>
    <col min="5" max="5" width="241" style="144" customWidth="1"/>
    <col min="6" max="6" width="53.42578125" style="144" hidden="1" customWidth="1"/>
    <col min="7" max="8" width="57.42578125" style="144" customWidth="1"/>
    <col min="9" max="9" width="49.85546875" style="144" customWidth="1"/>
    <col min="10" max="11" width="43.7109375" style="144" customWidth="1"/>
    <col min="12" max="12" width="43.140625" style="144" customWidth="1"/>
    <col min="13" max="13" width="44.85546875" style="143" customWidth="1"/>
    <col min="14" max="14" width="48" style="143" customWidth="1"/>
    <col min="15" max="16384" width="9.140625" style="143"/>
  </cols>
  <sheetData>
    <row r="1" spans="1:17" s="6" customFormat="1" ht="120.75" customHeight="1" thickBot="1" x14ac:dyDescent="0.75">
      <c r="A1" s="1"/>
      <c r="B1" s="2"/>
      <c r="C1" s="2"/>
      <c r="D1" s="3"/>
      <c r="E1" s="151" t="s">
        <v>0</v>
      </c>
      <c r="F1" s="151"/>
      <c r="G1" s="151"/>
      <c r="H1" s="151"/>
      <c r="I1" s="151"/>
      <c r="J1" s="151"/>
      <c r="K1" s="151"/>
      <c r="L1" s="151"/>
      <c r="M1" s="151"/>
      <c r="N1" s="4"/>
      <c r="O1" s="5"/>
      <c r="P1" s="5"/>
      <c r="Q1" s="5"/>
    </row>
    <row r="2" spans="1:17" s="12" customFormat="1" ht="39" customHeight="1" x14ac:dyDescent="0.4">
      <c r="A2" s="152" t="s">
        <v>1</v>
      </c>
      <c r="B2" s="7"/>
      <c r="C2" s="7"/>
      <c r="D2" s="155" t="s">
        <v>2</v>
      </c>
      <c r="E2" s="8" t="s">
        <v>3</v>
      </c>
      <c r="F2" s="157" t="s">
        <v>4</v>
      </c>
      <c r="G2" s="157"/>
      <c r="H2" s="157"/>
      <c r="I2" s="157"/>
      <c r="J2" s="157"/>
      <c r="K2" s="157"/>
      <c r="L2" s="157"/>
      <c r="M2" s="9"/>
      <c r="N2" s="10"/>
      <c r="O2" s="11"/>
      <c r="P2" s="11"/>
      <c r="Q2" s="11"/>
    </row>
    <row r="3" spans="1:17" s="16" customFormat="1" ht="57.75" customHeight="1" x14ac:dyDescent="0.4">
      <c r="A3" s="153"/>
      <c r="B3" s="13"/>
      <c r="C3" s="13"/>
      <c r="D3" s="156"/>
      <c r="E3" s="158" t="s">
        <v>5</v>
      </c>
      <c r="F3" s="160" t="s">
        <v>6</v>
      </c>
      <c r="G3" s="160" t="s">
        <v>7</v>
      </c>
      <c r="H3" s="161" t="s">
        <v>8</v>
      </c>
      <c r="I3" s="163" t="s">
        <v>9</v>
      </c>
      <c r="J3" s="14" t="s">
        <v>10</v>
      </c>
      <c r="K3" s="147" t="s">
        <v>11</v>
      </c>
      <c r="L3" s="145" t="s">
        <v>12</v>
      </c>
      <c r="M3" s="147" t="s">
        <v>13</v>
      </c>
      <c r="N3" s="149" t="s">
        <v>14</v>
      </c>
      <c r="O3" s="15"/>
      <c r="P3" s="15"/>
      <c r="Q3" s="15"/>
    </row>
    <row r="4" spans="1:17" s="16" customFormat="1" ht="81.75" customHeight="1" thickBot="1" x14ac:dyDescent="0.45">
      <c r="A4" s="154"/>
      <c r="B4" s="13"/>
      <c r="C4" s="13"/>
      <c r="D4" s="156"/>
      <c r="E4" s="159"/>
      <c r="F4" s="161"/>
      <c r="G4" s="161"/>
      <c r="H4" s="162"/>
      <c r="I4" s="164"/>
      <c r="J4" s="17" t="s">
        <v>15</v>
      </c>
      <c r="K4" s="148"/>
      <c r="L4" s="146"/>
      <c r="M4" s="148"/>
      <c r="N4" s="150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1913287.6</v>
      </c>
      <c r="I5" s="23">
        <f>I6+I24+I38+I40+I43+I77</f>
        <v>670117.1</v>
      </c>
      <c r="J5" s="23">
        <f>J6+J24+J38+J40+J43+J77</f>
        <v>834103.81397000002</v>
      </c>
      <c r="K5" s="24">
        <f>J5/I5</f>
        <v>1.2447135194281715</v>
      </c>
      <c r="L5" s="25">
        <f>J5-I5</f>
        <v>163986.71397000004</v>
      </c>
      <c r="M5" s="26">
        <f>J5/H5</f>
        <v>0.43595318025894275</v>
      </c>
      <c r="N5" s="27">
        <f>J5-H5</f>
        <v>-1079183.7860300001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1128292.1000000001</v>
      </c>
      <c r="I6" s="31">
        <f>I7+I13</f>
        <v>397981.6</v>
      </c>
      <c r="J6" s="31">
        <f>J7+J13</f>
        <v>426312.98227999994</v>
      </c>
      <c r="K6" s="32">
        <f t="shared" ref="K6:K7" si="0">J6/I6</f>
        <v>1.0711876686761397</v>
      </c>
      <c r="L6" s="31">
        <f t="shared" ref="L6:L7" si="1">J6-I6</f>
        <v>28331.382279999962</v>
      </c>
      <c r="M6" s="26">
        <f t="shared" ref="M6:M7" si="2">J6/H6</f>
        <v>0.37783919809418137</v>
      </c>
      <c r="N6" s="27">
        <f t="shared" ref="N6:N69" si="3">J6-H6</f>
        <v>-701979.11772000021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964108.4</v>
      </c>
      <c r="I7" s="38">
        <f>I8+I9+I11+I12+I10</f>
        <v>312506.59999999998</v>
      </c>
      <c r="J7" s="38">
        <f>J8+J9+J11+J12+J10</f>
        <v>336456.03597999999</v>
      </c>
      <c r="K7" s="39">
        <f t="shared" si="0"/>
        <v>1.0766365765715029</v>
      </c>
      <c r="L7" s="40">
        <f t="shared" si="1"/>
        <v>23949.435980000009</v>
      </c>
      <c r="M7" s="26">
        <f t="shared" si="2"/>
        <v>0.3489815418888581</v>
      </c>
      <c r="N7" s="27">
        <f t="shared" si="3"/>
        <v>-627652.36401999998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871408.4</v>
      </c>
      <c r="I8" s="43">
        <v>289496.59999999998</v>
      </c>
      <c r="J8" s="44">
        <f>768471.17649-461082.70602</f>
        <v>307388.47047</v>
      </c>
      <c r="K8" s="45">
        <f>J8/I8</f>
        <v>1.0618033872245825</v>
      </c>
      <c r="L8" s="44">
        <f>J8-I8</f>
        <v>17891.870470000023</v>
      </c>
      <c r="M8" s="45">
        <f>J8/H8</f>
        <v>0.35274903302515787</v>
      </c>
      <c r="N8" s="46">
        <f t="shared" si="3"/>
        <v>-564019.92953000008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2060</v>
      </c>
      <c r="J9" s="44">
        <f>6625.209-3975.1254</f>
        <v>2650.0835999999999</v>
      </c>
      <c r="K9" s="45">
        <f t="shared" ref="K9:K72" si="4">J9/I9</f>
        <v>1.2864483495145631</v>
      </c>
      <c r="L9" s="44">
        <f t="shared" ref="L9:L72" si="5">J9-I9</f>
        <v>590.08359999999993</v>
      </c>
      <c r="M9" s="45">
        <f t="shared" ref="M9:M72" si="6">J9/H9</f>
        <v>0.35811940540540538</v>
      </c>
      <c r="N9" s="46">
        <f t="shared" si="3"/>
        <v>-4749.9164000000001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5"/>
        <v>0</v>
      </c>
      <c r="M10" s="45">
        <v>0</v>
      </c>
      <c r="N10" s="46">
        <f t="shared" si="3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14500</v>
      </c>
      <c r="J11" s="44">
        <f>47526.46358-28515.87815</f>
        <v>19010.585430000003</v>
      </c>
      <c r="K11" s="45">
        <f t="shared" si="4"/>
        <v>1.3110748572413795</v>
      </c>
      <c r="L11" s="44">
        <f t="shared" si="5"/>
        <v>4510.5854300000028</v>
      </c>
      <c r="M11" s="45">
        <f t="shared" si="6"/>
        <v>0.36418746034482763</v>
      </c>
      <c r="N11" s="46">
        <f t="shared" si="3"/>
        <v>-33189.414569999994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6450</v>
      </c>
      <c r="J12" s="44">
        <f>18517.24128-11110.3448</f>
        <v>7406.8964799999976</v>
      </c>
      <c r="K12" s="45">
        <f t="shared" si="4"/>
        <v>1.1483560434108524</v>
      </c>
      <c r="L12" s="44">
        <f t="shared" si="5"/>
        <v>956.89647999999761</v>
      </c>
      <c r="M12" s="45">
        <f t="shared" si="6"/>
        <v>0.22377330755287003</v>
      </c>
      <c r="N12" s="46">
        <f t="shared" si="3"/>
        <v>-25693.103520000004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164183.70000000001</v>
      </c>
      <c r="I13" s="38">
        <f t="shared" ref="I13:J13" si="7">I14+I15+I16+I17+I18+I19+I20+I21+I22+I23</f>
        <v>85475</v>
      </c>
      <c r="J13" s="38">
        <f t="shared" si="7"/>
        <v>89856.946299999967</v>
      </c>
      <c r="K13" s="26">
        <f t="shared" si="4"/>
        <v>1.051265823925124</v>
      </c>
      <c r="L13" s="38">
        <f t="shared" si="5"/>
        <v>4381.9462999999669</v>
      </c>
      <c r="M13" s="26">
        <f t="shared" si="6"/>
        <v>0.54729517181059972</v>
      </c>
      <c r="N13" s="27">
        <f t="shared" si="3"/>
        <v>-74326.753700000045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265</v>
      </c>
      <c r="J14" s="44">
        <v>282.10917999999998</v>
      </c>
      <c r="K14" s="45">
        <f t="shared" si="4"/>
        <v>1.0645629433962263</v>
      </c>
      <c r="L14" s="44">
        <f t="shared" si="5"/>
        <v>17.109179999999981</v>
      </c>
      <c r="M14" s="45">
        <f t="shared" si="6"/>
        <v>0.31065871600044043</v>
      </c>
      <c r="N14" s="46">
        <f t="shared" si="3"/>
        <v>-625.99081999999999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45.560490000000001</v>
      </c>
      <c r="K15" s="45">
        <v>0</v>
      </c>
      <c r="L15" s="44">
        <f t="shared" si="5"/>
        <v>45.560490000000001</v>
      </c>
      <c r="M15" s="45">
        <v>0</v>
      </c>
      <c r="N15" s="46">
        <f t="shared" si="3"/>
        <v>45.560490000000001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85307</v>
      </c>
      <c r="I16" s="43">
        <v>50880</v>
      </c>
      <c r="J16" s="44">
        <f>500085.6845-450077.11604</f>
        <v>50008.56845999998</v>
      </c>
      <c r="K16" s="45">
        <f t="shared" si="4"/>
        <v>0.98287280778301844</v>
      </c>
      <c r="L16" s="44">
        <f t="shared" si="5"/>
        <v>-871.4315400000196</v>
      </c>
      <c r="M16" s="45">
        <f t="shared" si="6"/>
        <v>0.58621881510309803</v>
      </c>
      <c r="N16" s="46">
        <f t="shared" si="3"/>
        <v>-35298.43154000002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2530</v>
      </c>
      <c r="J17" s="44">
        <f>53890.62336-48501.56084</f>
        <v>5389.0625199999995</v>
      </c>
      <c r="K17" s="45">
        <f t="shared" si="4"/>
        <v>2.1300642371541501</v>
      </c>
      <c r="L17" s="44">
        <f t="shared" si="5"/>
        <v>2859.0625199999995</v>
      </c>
      <c r="M17" s="45">
        <f t="shared" si="6"/>
        <v>0.39918981629629624</v>
      </c>
      <c r="N17" s="46">
        <f t="shared" si="3"/>
        <v>-8110.9374800000005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19000</v>
      </c>
      <c r="I18" s="43">
        <v>2620</v>
      </c>
      <c r="J18" s="44">
        <f>16417.769-14775.9921</f>
        <v>1641.7769000000008</v>
      </c>
      <c r="K18" s="45">
        <f t="shared" si="4"/>
        <v>0.62663240458015301</v>
      </c>
      <c r="L18" s="44">
        <f t="shared" si="5"/>
        <v>-978.22309999999925</v>
      </c>
      <c r="M18" s="45">
        <f t="shared" si="6"/>
        <v>8.6409310526315827E-2</v>
      </c>
      <c r="N18" s="46">
        <f t="shared" si="3"/>
        <v>-17358.223099999999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9800</v>
      </c>
      <c r="I19" s="43">
        <v>1010</v>
      </c>
      <c r="J19" s="44">
        <f>30452.72737-27407.45462</f>
        <v>3045.2727500000001</v>
      </c>
      <c r="K19" s="45">
        <f t="shared" si="4"/>
        <v>3.0151215346534652</v>
      </c>
      <c r="L19" s="44">
        <f t="shared" si="5"/>
        <v>2035.2727500000001</v>
      </c>
      <c r="M19" s="45">
        <f t="shared" si="6"/>
        <v>0.3107421173469388</v>
      </c>
      <c r="N19" s="46">
        <f t="shared" si="3"/>
        <v>-6754.7272499999999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18</v>
      </c>
      <c r="J20" s="44">
        <f>151.47389-136.32651</f>
        <v>15.147379999999998</v>
      </c>
      <c r="K20" s="45">
        <f t="shared" si="4"/>
        <v>0.84152111111111105</v>
      </c>
      <c r="L20" s="44">
        <f t="shared" si="5"/>
        <v>-2.8526200000000017</v>
      </c>
      <c r="M20" s="45">
        <f t="shared" si="6"/>
        <v>0.1833823244552058</v>
      </c>
      <c r="N20" s="46">
        <f t="shared" si="3"/>
        <v>-67.452619999999996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35480</v>
      </c>
      <c r="I21" s="43">
        <v>28120</v>
      </c>
      <c r="J21" s="44">
        <f>284674.04785-256206.64303</f>
        <v>28467.404819999967</v>
      </c>
      <c r="K21" s="45">
        <f t="shared" si="4"/>
        <v>1.0123543677098139</v>
      </c>
      <c r="L21" s="44">
        <f t="shared" si="5"/>
        <v>347.404819999967</v>
      </c>
      <c r="M21" s="45">
        <f t="shared" si="6"/>
        <v>0.80235075591882654</v>
      </c>
      <c r="N21" s="46">
        <f t="shared" si="3"/>
        <v>-7012.595180000033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57.372-51.6348</f>
        <v>5.7372000000000014</v>
      </c>
      <c r="K22" s="45">
        <v>0</v>
      </c>
      <c r="L22" s="44">
        <f t="shared" si="5"/>
        <v>5.7372000000000014</v>
      </c>
      <c r="M22" s="45">
        <v>0</v>
      </c>
      <c r="N22" s="46">
        <f t="shared" si="3"/>
        <v>5.7372000000000014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32</v>
      </c>
      <c r="J23" s="44">
        <f>9563.066-8606.7594</f>
        <v>956.30659999999989</v>
      </c>
      <c r="K23" s="45">
        <f t="shared" si="4"/>
        <v>29.884581249999997</v>
      </c>
      <c r="L23" s="44">
        <f t="shared" si="5"/>
        <v>924.30659999999989</v>
      </c>
      <c r="M23" s="45">
        <f t="shared" si="6"/>
        <v>9.0217603773584898</v>
      </c>
      <c r="N23" s="46">
        <f t="shared" si="3"/>
        <v>850.30659999999989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2566.4</v>
      </c>
      <c r="J24" s="38">
        <f>J25+J27+J33+J36</f>
        <v>2523.5324699999996</v>
      </c>
      <c r="K24" s="26">
        <f t="shared" si="4"/>
        <v>0.98329662951995001</v>
      </c>
      <c r="L24" s="38">
        <f t="shared" si="5"/>
        <v>-42.867530000000443</v>
      </c>
      <c r="M24" s="26">
        <f t="shared" si="6"/>
        <v>0.1773588365522476</v>
      </c>
      <c r="N24" s="27">
        <f t="shared" si="3"/>
        <v>-11704.86753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43.230159999999998</v>
      </c>
      <c r="K25" s="45">
        <v>0</v>
      </c>
      <c r="L25" s="44">
        <f t="shared" si="5"/>
        <v>43.230159999999998</v>
      </c>
      <c r="M25" s="45">
        <v>0</v>
      </c>
      <c r="N25" s="27">
        <f t="shared" si="3"/>
        <v>43.230159999999998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43.230159999999998</v>
      </c>
      <c r="K26" s="45">
        <v>0</v>
      </c>
      <c r="L26" s="44">
        <f t="shared" si="5"/>
        <v>43.230159999999998</v>
      </c>
      <c r="M26" s="45">
        <v>0</v>
      </c>
      <c r="N26" s="46">
        <f t="shared" si="3"/>
        <v>43.230159999999998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2500</v>
      </c>
      <c r="J27" s="51">
        <f>J28+J29+J31+J32+J30</f>
        <v>2090.69256</v>
      </c>
      <c r="K27" s="26">
        <f t="shared" si="4"/>
        <v>0.83627702400000004</v>
      </c>
      <c r="L27" s="38">
        <f t="shared" si="5"/>
        <v>-409.30744000000004</v>
      </c>
      <c r="M27" s="26">
        <f t="shared" si="6"/>
        <v>0.15171934397677794</v>
      </c>
      <c r="N27" s="27">
        <f t="shared" si="3"/>
        <v>-11689.30744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2500</v>
      </c>
      <c r="J28" s="44">
        <f>4165.83871-2082.91942</f>
        <v>2082.9192899999998</v>
      </c>
      <c r="K28" s="45">
        <f t="shared" si="4"/>
        <v>0.83316771599999995</v>
      </c>
      <c r="L28" s="44">
        <f t="shared" si="5"/>
        <v>-417.08071000000018</v>
      </c>
      <c r="M28" s="45">
        <f t="shared" si="6"/>
        <v>0.15115524600870825</v>
      </c>
      <c r="N28" s="46">
        <f t="shared" si="3"/>
        <v>-11697.08071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0.10935</v>
      </c>
      <c r="K29" s="45">
        <v>0</v>
      </c>
      <c r="L29" s="44">
        <f t="shared" si="5"/>
        <v>0.10935</v>
      </c>
      <c r="M29" s="45">
        <v>0</v>
      </c>
      <c r="N29" s="46">
        <f t="shared" si="3"/>
        <v>0.10935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5"/>
        <v>0</v>
      </c>
      <c r="M30" s="45">
        <v>0</v>
      </c>
      <c r="N30" s="46">
        <f t="shared" si="3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0.5035-0.25175</f>
        <v>0.25174999999999997</v>
      </c>
      <c r="K31" s="45">
        <v>0</v>
      </c>
      <c r="L31" s="44">
        <f t="shared" si="5"/>
        <v>0.25174999999999997</v>
      </c>
      <c r="M31" s="45">
        <v>0</v>
      </c>
      <c r="N31" s="46">
        <f t="shared" si="3"/>
        <v>0.25174999999999997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14.82434-7.41217</f>
        <v>7.4121699999999997</v>
      </c>
      <c r="K32" s="45">
        <v>0</v>
      </c>
      <c r="L32" s="44">
        <f t="shared" si="5"/>
        <v>7.4121699999999997</v>
      </c>
      <c r="M32" s="45">
        <v>0</v>
      </c>
      <c r="N32" s="46">
        <f t="shared" si="3"/>
        <v>7.4121699999999997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66.099999999999994</v>
      </c>
      <c r="J33" s="38">
        <f>J35+J34</f>
        <v>388.98803999999996</v>
      </c>
      <c r="K33" s="26">
        <f t="shared" si="4"/>
        <v>5.8848417549167928</v>
      </c>
      <c r="L33" s="38">
        <f t="shared" si="5"/>
        <v>322.88803999999993</v>
      </c>
      <c r="M33" s="26">
        <f t="shared" si="6"/>
        <v>0.87041405236070701</v>
      </c>
      <c r="N33" s="27">
        <f t="shared" si="3"/>
        <v>-57.911960000000022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26.1</v>
      </c>
      <c r="J34" s="44">
        <f>125.1614-93.87098</f>
        <v>31.290419999999997</v>
      </c>
      <c r="K34" s="45">
        <f t="shared" si="4"/>
        <v>1.1988666666666665</v>
      </c>
      <c r="L34" s="44">
        <f t="shared" si="5"/>
        <v>5.190419999999996</v>
      </c>
      <c r="M34" s="45">
        <f t="shared" si="6"/>
        <v>0.30980613861386136</v>
      </c>
      <c r="N34" s="46">
        <f t="shared" si="3"/>
        <v>-69.709580000000003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40</v>
      </c>
      <c r="J35" s="44">
        <v>357.69761999999997</v>
      </c>
      <c r="K35" s="45">
        <f t="shared" si="4"/>
        <v>8.9424405</v>
      </c>
      <c r="L35" s="44">
        <f t="shared" si="5"/>
        <v>317.69761999999997</v>
      </c>
      <c r="M35" s="45">
        <f t="shared" si="6"/>
        <v>1.0341070251517779</v>
      </c>
      <c r="N35" s="46">
        <f t="shared" si="3"/>
        <v>11.797619999999995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0.3</v>
      </c>
      <c r="J36" s="51">
        <f>J37</f>
        <v>0.62170999999999998</v>
      </c>
      <c r="K36" s="26">
        <v>0</v>
      </c>
      <c r="L36" s="38">
        <f t="shared" si="5"/>
        <v>0.32171</v>
      </c>
      <c r="M36" s="26">
        <f t="shared" si="6"/>
        <v>0.4144733333333333</v>
      </c>
      <c r="N36" s="27">
        <f t="shared" si="3"/>
        <v>-0.87829000000000002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0.3</v>
      </c>
      <c r="J37" s="44">
        <v>0.62170999999999998</v>
      </c>
      <c r="K37" s="45">
        <v>0</v>
      </c>
      <c r="L37" s="44">
        <f t="shared" si="5"/>
        <v>0.32171</v>
      </c>
      <c r="M37" s="45">
        <f t="shared" si="6"/>
        <v>0.4144733333333333</v>
      </c>
      <c r="N37" s="46">
        <f t="shared" si="3"/>
        <v>-0.87829000000000002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128860</v>
      </c>
      <c r="I38" s="38">
        <f>I39</f>
        <v>49527.5</v>
      </c>
      <c r="J38" s="38">
        <f>J39</f>
        <v>53881.907359999997</v>
      </c>
      <c r="K38" s="26">
        <f t="shared" si="4"/>
        <v>1.0879189815758921</v>
      </c>
      <c r="L38" s="38">
        <f t="shared" si="5"/>
        <v>4354.4073599999974</v>
      </c>
      <c r="M38" s="26">
        <f t="shared" si="6"/>
        <v>0.4181430029489368</v>
      </c>
      <c r="N38" s="27">
        <f t="shared" si="3"/>
        <v>-74978.092640000003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128860</v>
      </c>
      <c r="I39" s="43">
        <v>49527.5</v>
      </c>
      <c r="J39" s="44">
        <v>53881.907359999997</v>
      </c>
      <c r="K39" s="45">
        <f t="shared" si="4"/>
        <v>1.0879189815758921</v>
      </c>
      <c r="L39" s="44">
        <f t="shared" si="5"/>
        <v>4354.4073599999974</v>
      </c>
      <c r="M39" s="45">
        <f t="shared" si="6"/>
        <v>0.4181430029489368</v>
      </c>
      <c r="N39" s="46">
        <f t="shared" si="3"/>
        <v>-74978.092640000003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9.58E-3</v>
      </c>
      <c r="K40" s="26">
        <v>0</v>
      </c>
      <c r="L40" s="38">
        <f t="shared" si="5"/>
        <v>9.58E-3</v>
      </c>
      <c r="M40" s="26">
        <v>0</v>
      </c>
      <c r="N40" s="27">
        <f t="shared" si="3"/>
        <v>9.58E-3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9.58E-3</v>
      </c>
      <c r="K41" s="26">
        <v>0</v>
      </c>
      <c r="L41" s="38">
        <f t="shared" si="5"/>
        <v>9.58E-3</v>
      </c>
      <c r="M41" s="26">
        <v>0</v>
      </c>
      <c r="N41" s="27">
        <f t="shared" si="3"/>
        <v>9.58E-3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9.58E-3</v>
      </c>
      <c r="K42" s="45">
        <v>0</v>
      </c>
      <c r="L42" s="44">
        <f t="shared" si="5"/>
        <v>9.58E-3</v>
      </c>
      <c r="M42" s="45">
        <v>0</v>
      </c>
      <c r="N42" s="46">
        <f t="shared" si="3"/>
        <v>9.58E-3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641907.1</v>
      </c>
      <c r="I43" s="38">
        <f>I44+I56+I58+I61+I72</f>
        <v>220041.60000000001</v>
      </c>
      <c r="J43" s="38">
        <f>J44+J56+J58+J61+J72</f>
        <v>351385.38228000002</v>
      </c>
      <c r="K43" s="26">
        <f t="shared" si="4"/>
        <v>1.5969043230007418</v>
      </c>
      <c r="L43" s="38">
        <f t="shared" si="5"/>
        <v>131343.78228000001</v>
      </c>
      <c r="M43" s="26">
        <f t="shared" si="6"/>
        <v>0.54740846811010513</v>
      </c>
      <c r="N43" s="27">
        <f t="shared" si="3"/>
        <v>-290521.71771999996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455749</v>
      </c>
      <c r="I44" s="38">
        <f>I45+I46+I47+I48+I49+I50+I51+I52+I54+I53</f>
        <v>125435.3</v>
      </c>
      <c r="J44" s="38">
        <f>J45+J46+J47+J48+J49+J50+J51+J52+J54+J53</f>
        <v>249288.86613000001</v>
      </c>
      <c r="K44" s="26">
        <f t="shared" si="4"/>
        <v>1.9873900419578858</v>
      </c>
      <c r="L44" s="38">
        <f t="shared" si="5"/>
        <v>123853.56613000001</v>
      </c>
      <c r="M44" s="26">
        <f t="shared" si="6"/>
        <v>0.54698719279691232</v>
      </c>
      <c r="N44" s="27">
        <f t="shared" si="3"/>
        <v>-206460.13386999999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403</v>
      </c>
      <c r="J45" s="44">
        <v>966.01098000000002</v>
      </c>
      <c r="K45" s="45">
        <f t="shared" si="4"/>
        <v>2.397049578163772</v>
      </c>
      <c r="L45" s="44">
        <f t="shared" si="5"/>
        <v>563.01098000000002</v>
      </c>
      <c r="M45" s="45">
        <f t="shared" si="6"/>
        <v>0.58982231041641231</v>
      </c>
      <c r="N45" s="46">
        <f t="shared" si="3"/>
        <v>-671.78901999999994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13</v>
      </c>
      <c r="J46" s="44">
        <v>78.621889999999993</v>
      </c>
      <c r="K46" s="45">
        <f t="shared" si="4"/>
        <v>6.0478376923076915</v>
      </c>
      <c r="L46" s="44">
        <f t="shared" si="5"/>
        <v>65.621889999999993</v>
      </c>
      <c r="M46" s="45">
        <f t="shared" si="6"/>
        <v>6.5963495259669422E-2</v>
      </c>
      <c r="N46" s="46">
        <f t="shared" si="3"/>
        <v>-1113.2781100000002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0</v>
      </c>
      <c r="J47" s="44">
        <v>14.69482</v>
      </c>
      <c r="K47" s="45">
        <v>0</v>
      </c>
      <c r="L47" s="44">
        <f t="shared" si="5"/>
        <v>14.69482</v>
      </c>
      <c r="M47" s="45">
        <f t="shared" si="6"/>
        <v>1.0648420289855072</v>
      </c>
      <c r="N47" s="46">
        <f t="shared" si="3"/>
        <v>0.89481999999999928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23418.3</v>
      </c>
      <c r="I48" s="43">
        <v>1310</v>
      </c>
      <c r="J48" s="44">
        <v>15349.30156</v>
      </c>
      <c r="K48" s="45">
        <f t="shared" si="4"/>
        <v>11.717024091603053</v>
      </c>
      <c r="L48" s="44">
        <f t="shared" si="5"/>
        <v>14039.30156</v>
      </c>
      <c r="M48" s="45">
        <f t="shared" si="6"/>
        <v>0.6554404700597396</v>
      </c>
      <c r="N48" s="46">
        <f t="shared" si="3"/>
        <v>-8068.9984399999994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133812.5</v>
      </c>
      <c r="I49" s="43">
        <v>38600</v>
      </c>
      <c r="J49" s="44">
        <v>82707.181930000006</v>
      </c>
      <c r="K49" s="45">
        <f t="shared" si="4"/>
        <v>2.1426731069948186</v>
      </c>
      <c r="L49" s="44">
        <f t="shared" si="5"/>
        <v>44107.181930000006</v>
      </c>
      <c r="M49" s="45">
        <f t="shared" si="6"/>
        <v>0.61808263002335362</v>
      </c>
      <c r="N49" s="46">
        <f t="shared" si="3"/>
        <v>-51105.318069999994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274667.3</v>
      </c>
      <c r="I50" s="43">
        <v>82000</v>
      </c>
      <c r="J50" s="44">
        <v>146244.89442</v>
      </c>
      <c r="K50" s="45">
        <f t="shared" si="4"/>
        <v>1.7834743221951219</v>
      </c>
      <c r="L50" s="44">
        <f t="shared" si="5"/>
        <v>64244.894419999997</v>
      </c>
      <c r="M50" s="45">
        <f t="shared" si="6"/>
        <v>0.53244377623401107</v>
      </c>
      <c r="N50" s="46">
        <f t="shared" si="3"/>
        <v>-128422.40557999999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1000</v>
      </c>
      <c r="J51" s="44">
        <v>1327.12239</v>
      </c>
      <c r="K51" s="45">
        <f t="shared" si="4"/>
        <v>1.32712239</v>
      </c>
      <c r="L51" s="44">
        <f t="shared" si="5"/>
        <v>327.12239</v>
      </c>
      <c r="M51" s="45">
        <f t="shared" si="6"/>
        <v>0.18822562156948955</v>
      </c>
      <c r="N51" s="46">
        <f t="shared" si="3"/>
        <v>-5723.5776100000003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300</v>
      </c>
      <c r="J52" s="44">
        <v>673.23343999999997</v>
      </c>
      <c r="K52" s="45">
        <f t="shared" si="4"/>
        <v>2.2441114666666664</v>
      </c>
      <c r="L52" s="44">
        <f t="shared" si="5"/>
        <v>373.23343999999997</v>
      </c>
      <c r="M52" s="45">
        <f t="shared" si="6"/>
        <v>0.15312244183137352</v>
      </c>
      <c r="N52" s="46">
        <f t="shared" si="3"/>
        <v>-3723.4665599999998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409.3</v>
      </c>
      <c r="J53" s="44">
        <v>458.07668000000001</v>
      </c>
      <c r="K53" s="45">
        <v>0</v>
      </c>
      <c r="L53" s="44">
        <f t="shared" si="5"/>
        <v>48.776679999999999</v>
      </c>
      <c r="M53" s="45">
        <f t="shared" si="6"/>
        <v>7.6601451505016724E-2</v>
      </c>
      <c r="N53" s="46">
        <f t="shared" si="3"/>
        <v>-5521.9233199999999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3580</v>
      </c>
      <c r="I54" s="43">
        <v>1400</v>
      </c>
      <c r="J54" s="44">
        <v>1469.72802</v>
      </c>
      <c r="K54" s="45">
        <v>0</v>
      </c>
      <c r="L54" s="44">
        <f t="shared" si="5"/>
        <v>69.728020000000015</v>
      </c>
      <c r="M54" s="45">
        <f t="shared" si="6"/>
        <v>0.41053855307262571</v>
      </c>
      <c r="N54" s="46">
        <f t="shared" si="3"/>
        <v>-2110.27198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 t="shared" ref="G55:I55" si="8">G56</f>
        <v>4213.3</v>
      </c>
      <c r="H55" s="38">
        <f t="shared" si="8"/>
        <v>4213.3</v>
      </c>
      <c r="I55" s="38">
        <f t="shared" si="8"/>
        <v>363.3</v>
      </c>
      <c r="J55" s="38">
        <f>J56</f>
        <v>519.87261000000001</v>
      </c>
      <c r="K55" s="26">
        <f t="shared" si="4"/>
        <v>1.430973327828241</v>
      </c>
      <c r="L55" s="38">
        <f t="shared" si="5"/>
        <v>156.57261</v>
      </c>
      <c r="M55" s="26">
        <f t="shared" si="6"/>
        <v>0.12338846272517978</v>
      </c>
      <c r="N55" s="27">
        <f t="shared" si="3"/>
        <v>-3693.4273900000003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363.3</v>
      </c>
      <c r="J56" s="44">
        <v>519.87261000000001</v>
      </c>
      <c r="K56" s="45">
        <f t="shared" si="4"/>
        <v>1.430973327828241</v>
      </c>
      <c r="L56" s="44">
        <f t="shared" si="5"/>
        <v>156.57261</v>
      </c>
      <c r="M56" s="45">
        <f t="shared" si="6"/>
        <v>0.12338846272517978</v>
      </c>
      <c r="N56" s="46">
        <f t="shared" si="3"/>
        <v>-3693.4273900000003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5"/>
        <v>0</v>
      </c>
      <c r="M57" s="45">
        <v>0</v>
      </c>
      <c r="N57" s="46">
        <f t="shared" si="3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 t="shared" ref="G58:I58" si="9">G59+G60</f>
        <v>537.1</v>
      </c>
      <c r="H58" s="38">
        <f t="shared" si="9"/>
        <v>537.1</v>
      </c>
      <c r="I58" s="38">
        <f t="shared" si="9"/>
        <v>93</v>
      </c>
      <c r="J58" s="38">
        <f>J59+J60</f>
        <v>399.84058999999996</v>
      </c>
      <c r="K58" s="26">
        <f t="shared" si="4"/>
        <v>4.2993611827956988</v>
      </c>
      <c r="L58" s="38">
        <f t="shared" si="5"/>
        <v>306.84058999999996</v>
      </c>
      <c r="M58" s="26">
        <f t="shared" si="6"/>
        <v>0.74444347421336798</v>
      </c>
      <c r="N58" s="27">
        <f t="shared" si="3"/>
        <v>-137.25941000000006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537.1</v>
      </c>
      <c r="I59" s="43">
        <v>93</v>
      </c>
      <c r="J59" s="44">
        <v>377.96933999999999</v>
      </c>
      <c r="K59" s="45">
        <f t="shared" si="4"/>
        <v>4.0641864516129029</v>
      </c>
      <c r="L59" s="44">
        <f t="shared" si="5"/>
        <v>284.96933999999999</v>
      </c>
      <c r="M59" s="45">
        <f t="shared" si="6"/>
        <v>0.70372247253770237</v>
      </c>
      <c r="N59" s="46">
        <f t="shared" si="3"/>
        <v>-159.13066000000003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21.87125</v>
      </c>
      <c r="K60" s="45">
        <v>0</v>
      </c>
      <c r="L60" s="44">
        <f t="shared" si="5"/>
        <v>21.87125</v>
      </c>
      <c r="M60" s="45">
        <v>0</v>
      </c>
      <c r="N60" s="46">
        <f t="shared" si="3"/>
        <v>21.87125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 t="shared" ref="G61:I61" si="10">G62+G63+G64+G65+G66+G67+G68+G69+G71+G70</f>
        <v>0</v>
      </c>
      <c r="H61" s="38">
        <f t="shared" si="10"/>
        <v>0</v>
      </c>
      <c r="I61" s="38">
        <f t="shared" si="10"/>
        <v>0</v>
      </c>
      <c r="J61" s="38">
        <f>J62+J63+J64+J65+J66+J67+J68+J69+J71+J70</f>
        <v>-75.312939999999998</v>
      </c>
      <c r="K61" s="26">
        <v>0</v>
      </c>
      <c r="L61" s="38">
        <f t="shared" si="5"/>
        <v>-75.312939999999998</v>
      </c>
      <c r="M61" s="26">
        <v>0</v>
      </c>
      <c r="N61" s="27">
        <f t="shared" si="3"/>
        <v>-75.312939999999998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-9.4915500000000002</v>
      </c>
      <c r="K62" s="45">
        <v>0</v>
      </c>
      <c r="L62" s="44">
        <f t="shared" si="5"/>
        <v>-9.4915500000000002</v>
      </c>
      <c r="M62" s="45">
        <v>0</v>
      </c>
      <c r="N62" s="46">
        <f t="shared" si="3"/>
        <v>-9.4915500000000002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-38.933450000000001</v>
      </c>
      <c r="K63" s="45">
        <v>0</v>
      </c>
      <c r="L63" s="44">
        <f t="shared" si="5"/>
        <v>-38.933450000000001</v>
      </c>
      <c r="M63" s="45">
        <v>0</v>
      </c>
      <c r="N63" s="46">
        <f t="shared" si="3"/>
        <v>-38.933450000000001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5"/>
        <v>0</v>
      </c>
      <c r="M64" s="45">
        <v>0</v>
      </c>
      <c r="N64" s="46">
        <f t="shared" si="3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2</v>
      </c>
      <c r="K65" s="45">
        <v>0</v>
      </c>
      <c r="L65" s="44">
        <f t="shared" si="5"/>
        <v>2</v>
      </c>
      <c r="M65" s="45">
        <v>0</v>
      </c>
      <c r="N65" s="46">
        <f t="shared" si="3"/>
        <v>2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-5.6711400000000003</v>
      </c>
      <c r="K66" s="45">
        <v>0</v>
      </c>
      <c r="L66" s="44">
        <f t="shared" si="5"/>
        <v>-5.6711400000000003</v>
      </c>
      <c r="M66" s="45">
        <v>0</v>
      </c>
      <c r="N66" s="46">
        <f t="shared" si="3"/>
        <v>-5.6711400000000003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-17.129750000000001</v>
      </c>
      <c r="K67" s="45">
        <v>0</v>
      </c>
      <c r="L67" s="44">
        <f t="shared" si="5"/>
        <v>-17.129750000000001</v>
      </c>
      <c r="M67" s="45">
        <v>0</v>
      </c>
      <c r="N67" s="46">
        <f t="shared" si="3"/>
        <v>-17.129750000000001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5"/>
        <v>0</v>
      </c>
      <c r="M68" s="45">
        <v>0</v>
      </c>
      <c r="N68" s="46">
        <f t="shared" si="3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-6.0870499999999996</v>
      </c>
      <c r="K69" s="45">
        <v>0</v>
      </c>
      <c r="L69" s="44">
        <f t="shared" si="5"/>
        <v>-6.0870499999999996</v>
      </c>
      <c r="M69" s="45">
        <v>0</v>
      </c>
      <c r="N69" s="46">
        <f t="shared" si="3"/>
        <v>-6.0870499999999996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5"/>
        <v>0</v>
      </c>
      <c r="M70" s="45">
        <v>0</v>
      </c>
      <c r="N70" s="46">
        <f t="shared" ref="N70:N122" si="11">J70-H70</f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5"/>
        <v>0</v>
      </c>
      <c r="M71" s="45">
        <v>0</v>
      </c>
      <c r="N71" s="46">
        <f t="shared" si="11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181407.7</v>
      </c>
      <c r="I72" s="38">
        <f>I74+I75+I73+I76</f>
        <v>94150</v>
      </c>
      <c r="J72" s="38">
        <f>J74+J75+J73+J76</f>
        <v>101252.11588999999</v>
      </c>
      <c r="K72" s="26">
        <f t="shared" si="4"/>
        <v>1.0754340508762612</v>
      </c>
      <c r="L72" s="38">
        <f t="shared" si="5"/>
        <v>7102.1158899999864</v>
      </c>
      <c r="M72" s="26">
        <f t="shared" si="6"/>
        <v>0.55814673737663822</v>
      </c>
      <c r="N72" s="27">
        <f t="shared" si="11"/>
        <v>-80155.584110000025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ref="L73:L122" si="12">J73-I73</f>
        <v>0</v>
      </c>
      <c r="M73" s="45">
        <v>0</v>
      </c>
      <c r="N73" s="46">
        <f t="shared" si="11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62000</v>
      </c>
      <c r="I74" s="43">
        <v>30850</v>
      </c>
      <c r="J74" s="44">
        <v>31756.682919999999</v>
      </c>
      <c r="K74" s="45">
        <f t="shared" ref="K74:K122" si="13">J74/I74</f>
        <v>1.0293900460291734</v>
      </c>
      <c r="L74" s="44">
        <f t="shared" si="12"/>
        <v>906.68291999999929</v>
      </c>
      <c r="M74" s="45">
        <f t="shared" ref="M74:M122" si="14">J74/H74</f>
        <v>0.51220456322580643</v>
      </c>
      <c r="N74" s="46">
        <f t="shared" si="11"/>
        <v>-30243.317080000001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119407.7</v>
      </c>
      <c r="I75" s="43">
        <v>63300</v>
      </c>
      <c r="J75" s="44">
        <v>69491.54621</v>
      </c>
      <c r="K75" s="45">
        <f t="shared" si="13"/>
        <v>1.0978127363349131</v>
      </c>
      <c r="L75" s="44">
        <f t="shared" si="12"/>
        <v>6191.5462100000004</v>
      </c>
      <c r="M75" s="45">
        <f t="shared" si="14"/>
        <v>0.58196871901895775</v>
      </c>
      <c r="N75" s="46">
        <f t="shared" si="11"/>
        <v>-49916.153789999997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3.8867600000000002</v>
      </c>
      <c r="K76" s="45">
        <v>0</v>
      </c>
      <c r="L76" s="44">
        <f t="shared" si="12"/>
        <v>3.8867600000000002</v>
      </c>
      <c r="M76" s="45">
        <v>0</v>
      </c>
      <c r="N76" s="46">
        <f t="shared" si="11"/>
        <v>3.8867600000000002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12"/>
        <v>0</v>
      </c>
      <c r="M77" s="26">
        <v>0</v>
      </c>
      <c r="N77" s="27">
        <f t="shared" si="11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12"/>
        <v>0</v>
      </c>
      <c r="M78" s="26">
        <v>0</v>
      </c>
      <c r="N78" s="27">
        <f t="shared" si="11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12"/>
        <v>0</v>
      </c>
      <c r="M79" s="45">
        <v>0</v>
      </c>
      <c r="N79" s="46">
        <f t="shared" si="11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12"/>
        <v>0</v>
      </c>
      <c r="M80" s="45">
        <v>0</v>
      </c>
      <c r="N80" s="46">
        <f t="shared" si="11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12"/>
        <v>0</v>
      </c>
      <c r="M81" s="45">
        <v>0</v>
      </c>
      <c r="N81" s="46">
        <f t="shared" si="11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12"/>
        <v>0</v>
      </c>
      <c r="M82" s="45">
        <v>0</v>
      </c>
      <c r="N82" s="46">
        <f t="shared" si="11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30602.999999999996</v>
      </c>
      <c r="I83" s="38">
        <f>I84+I91+I112</f>
        <v>7863.1</v>
      </c>
      <c r="J83" s="38">
        <f>J84+J91+J112</f>
        <v>11264.6674</v>
      </c>
      <c r="K83" s="26">
        <f t="shared" si="13"/>
        <v>1.4325987714768984</v>
      </c>
      <c r="L83" s="38">
        <f t="shared" si="12"/>
        <v>3401.5673999999999</v>
      </c>
      <c r="M83" s="26">
        <f t="shared" si="14"/>
        <v>0.36809029833676443</v>
      </c>
      <c r="N83" s="27">
        <f t="shared" si="11"/>
        <v>-19338.332599999994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981.3</v>
      </c>
      <c r="I84" s="38">
        <f>I85+I88</f>
        <v>214</v>
      </c>
      <c r="J84" s="38">
        <f>J85+J88</f>
        <v>542.84704000000011</v>
      </c>
      <c r="K84" s="26">
        <f t="shared" si="13"/>
        <v>2.5366684112149538</v>
      </c>
      <c r="L84" s="38">
        <f t="shared" si="12"/>
        <v>328.84704000000011</v>
      </c>
      <c r="M84" s="26">
        <f t="shared" si="14"/>
        <v>0.55319172526240712</v>
      </c>
      <c r="N84" s="27">
        <f t="shared" si="11"/>
        <v>-438.45295999999985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 t="shared" ref="G85:I85" si="15">G87+G86</f>
        <v>546.29999999999995</v>
      </c>
      <c r="H85" s="38">
        <f t="shared" si="15"/>
        <v>546.29999999999995</v>
      </c>
      <c r="I85" s="38">
        <f t="shared" si="15"/>
        <v>159</v>
      </c>
      <c r="J85" s="38">
        <f>J87+J86</f>
        <v>386.26001000000002</v>
      </c>
      <c r="K85" s="26">
        <f t="shared" si="13"/>
        <v>2.4293082389937108</v>
      </c>
      <c r="L85" s="38">
        <f t="shared" si="12"/>
        <v>227.26001000000002</v>
      </c>
      <c r="M85" s="26">
        <f t="shared" si="14"/>
        <v>0.70704742815302957</v>
      </c>
      <c r="N85" s="27">
        <f t="shared" si="11"/>
        <v>-160.03998999999993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546.29999999999995</v>
      </c>
      <c r="I86" s="43">
        <v>159</v>
      </c>
      <c r="J86" s="44">
        <v>336.19200000000001</v>
      </c>
      <c r="K86" s="45">
        <f t="shared" si="13"/>
        <v>2.1144150943396225</v>
      </c>
      <c r="L86" s="44">
        <f t="shared" si="12"/>
        <v>177.19200000000001</v>
      </c>
      <c r="M86" s="45">
        <f t="shared" si="14"/>
        <v>0.61539813289401435</v>
      </c>
      <c r="N86" s="46">
        <f t="shared" si="11"/>
        <v>-210.10799999999995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50.068010000000001</v>
      </c>
      <c r="K87" s="45">
        <v>0</v>
      </c>
      <c r="L87" s="44">
        <f t="shared" si="12"/>
        <v>50.068010000000001</v>
      </c>
      <c r="M87" s="45">
        <v>0</v>
      </c>
      <c r="N87" s="46">
        <f t="shared" si="11"/>
        <v>50.068010000000001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55</v>
      </c>
      <c r="J88" s="38">
        <f>J90+J89</f>
        <v>156.58703000000003</v>
      </c>
      <c r="K88" s="26">
        <f t="shared" si="13"/>
        <v>2.8470369090909098</v>
      </c>
      <c r="L88" s="38">
        <f t="shared" si="12"/>
        <v>101.58703000000003</v>
      </c>
      <c r="M88" s="26">
        <f t="shared" si="14"/>
        <v>0.35997018390804603</v>
      </c>
      <c r="N88" s="27">
        <f t="shared" si="11"/>
        <v>-278.41296999999997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1</v>
      </c>
      <c r="J89" s="44">
        <v>-4.3023400000000001</v>
      </c>
      <c r="K89" s="45">
        <f t="shared" si="13"/>
        <v>-4.3023400000000001</v>
      </c>
      <c r="L89" s="44">
        <f t="shared" si="12"/>
        <v>-5.3023400000000001</v>
      </c>
      <c r="M89" s="45">
        <f t="shared" si="14"/>
        <v>-0.33351472868217052</v>
      </c>
      <c r="N89" s="46">
        <f t="shared" si="11"/>
        <v>-17.20234</v>
      </c>
      <c r="O89" s="28"/>
      <c r="P89" s="15"/>
      <c r="Q89" s="15"/>
    </row>
    <row r="90" spans="1:17" s="16" customFormat="1" ht="102" customHeight="1" x14ac:dyDescent="0.45">
      <c r="A90" s="47"/>
      <c r="B90" s="48"/>
      <c r="C90" s="48"/>
      <c r="D90" s="52">
        <v>21081100</v>
      </c>
      <c r="E90" s="42" t="s">
        <v>99</v>
      </c>
      <c r="F90" s="43">
        <v>622.79999999999995</v>
      </c>
      <c r="G90" s="43">
        <v>422.1</v>
      </c>
      <c r="H90" s="43">
        <v>422.1</v>
      </c>
      <c r="I90" s="43">
        <v>54</v>
      </c>
      <c r="J90" s="44">
        <v>160.88937000000001</v>
      </c>
      <c r="K90" s="45">
        <f t="shared" si="13"/>
        <v>2.9794327777777778</v>
      </c>
      <c r="L90" s="44">
        <f t="shared" si="12"/>
        <v>106.88937000000001</v>
      </c>
      <c r="M90" s="45">
        <f t="shared" si="14"/>
        <v>0.38116410803127221</v>
      </c>
      <c r="N90" s="46">
        <f t="shared" si="11"/>
        <v>-261.21063000000004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100</v>
      </c>
      <c r="F91" s="37">
        <v>16081.2</v>
      </c>
      <c r="G91" s="38">
        <f>G92+G105+G107</f>
        <v>29288.699999999997</v>
      </c>
      <c r="H91" s="38">
        <f>H92+H105+H107</f>
        <v>29288.699999999997</v>
      </c>
      <c r="I91" s="38">
        <f>I92+I105+I107</f>
        <v>7454.1</v>
      </c>
      <c r="J91" s="38">
        <f>J92+J105+J107</f>
        <v>10321.35043</v>
      </c>
      <c r="K91" s="26">
        <f t="shared" si="13"/>
        <v>1.3846541406742598</v>
      </c>
      <c r="L91" s="38">
        <f t="shared" si="12"/>
        <v>2867.2504300000001</v>
      </c>
      <c r="M91" s="26">
        <f t="shared" si="14"/>
        <v>0.35240042849290004</v>
      </c>
      <c r="N91" s="27">
        <f t="shared" si="11"/>
        <v>-18967.349569999998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8" t="s">
        <v>101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</f>
        <v>24064.699999999997</v>
      </c>
      <c r="I92" s="59">
        <f t="shared" ref="I92" si="16">I93+I96+I97+I98+I99+I100+I101+I104+I102+I103</f>
        <v>6013.6</v>
      </c>
      <c r="J92" s="59">
        <f>J93+J96+J97+J98+J99+J100+J101+J104+J102+J103+J94+J95</f>
        <v>8831.1506800000006</v>
      </c>
      <c r="K92" s="45">
        <f t="shared" si="13"/>
        <v>1.4685297791672209</v>
      </c>
      <c r="L92" s="44">
        <f t="shared" si="12"/>
        <v>2817.5506800000003</v>
      </c>
      <c r="M92" s="45">
        <f t="shared" si="14"/>
        <v>0.3669753074004663</v>
      </c>
      <c r="N92" s="46">
        <f t="shared" si="11"/>
        <v>-15233.549319999996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102</v>
      </c>
      <c r="F93" s="59">
        <v>5</v>
      </c>
      <c r="G93" s="59">
        <v>0.3</v>
      </c>
      <c r="H93" s="59">
        <v>0.3</v>
      </c>
      <c r="I93" s="59">
        <v>0</v>
      </c>
      <c r="J93" s="59">
        <v>0</v>
      </c>
      <c r="K93" s="45">
        <v>0</v>
      </c>
      <c r="L93" s="44">
        <f t="shared" si="12"/>
        <v>0</v>
      </c>
      <c r="M93" s="45">
        <f t="shared" si="14"/>
        <v>0</v>
      </c>
      <c r="N93" s="46">
        <f t="shared" si="11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103</v>
      </c>
      <c r="F94" s="59"/>
      <c r="G94" s="59">
        <v>0</v>
      </c>
      <c r="H94" s="59">
        <v>0</v>
      </c>
      <c r="I94" s="59">
        <v>0</v>
      </c>
      <c r="J94" s="44">
        <v>22.033999999999999</v>
      </c>
      <c r="K94" s="45">
        <v>0</v>
      </c>
      <c r="L94" s="44">
        <f t="shared" si="12"/>
        <v>22.033999999999999</v>
      </c>
      <c r="M94" s="45">
        <v>0</v>
      </c>
      <c r="N94" s="46">
        <f t="shared" si="11"/>
        <v>22.033999999999999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104</v>
      </c>
      <c r="F95" s="59"/>
      <c r="G95" s="59">
        <v>0</v>
      </c>
      <c r="H95" s="59">
        <v>0</v>
      </c>
      <c r="I95" s="59">
        <v>0</v>
      </c>
      <c r="J95" s="44">
        <v>0.78</v>
      </c>
      <c r="K95" s="45">
        <v>0</v>
      </c>
      <c r="L95" s="44">
        <f t="shared" si="12"/>
        <v>0.78</v>
      </c>
      <c r="M95" s="45">
        <v>0</v>
      </c>
      <c r="N95" s="46">
        <f t="shared" si="11"/>
        <v>0.78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105</v>
      </c>
      <c r="F96" s="43">
        <v>2</v>
      </c>
      <c r="G96" s="43">
        <v>6.2</v>
      </c>
      <c r="H96" s="43">
        <v>6.2</v>
      </c>
      <c r="I96" s="43">
        <v>0.6</v>
      </c>
      <c r="J96" s="44">
        <v>0</v>
      </c>
      <c r="K96" s="45">
        <v>0</v>
      </c>
      <c r="L96" s="44">
        <f t="shared" si="12"/>
        <v>-0.6</v>
      </c>
      <c r="M96" s="45">
        <f t="shared" si="14"/>
        <v>0</v>
      </c>
      <c r="N96" s="46">
        <f t="shared" si="11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106</v>
      </c>
      <c r="F97" s="43">
        <v>3.5</v>
      </c>
      <c r="G97" s="43">
        <v>0</v>
      </c>
      <c r="H97" s="43">
        <v>0</v>
      </c>
      <c r="I97" s="43">
        <v>0</v>
      </c>
      <c r="J97" s="44">
        <v>2.34</v>
      </c>
      <c r="K97" s="45">
        <v>0</v>
      </c>
      <c r="L97" s="44">
        <f t="shared" si="12"/>
        <v>2.34</v>
      </c>
      <c r="M97" s="45">
        <v>0</v>
      </c>
      <c r="N97" s="46">
        <f t="shared" si="11"/>
        <v>2.34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107</v>
      </c>
      <c r="F98" s="43">
        <v>120</v>
      </c>
      <c r="G98" s="43">
        <v>71.599999999999994</v>
      </c>
      <c r="H98" s="43">
        <v>71.599999999999994</v>
      </c>
      <c r="I98" s="43">
        <v>18</v>
      </c>
      <c r="J98" s="44">
        <v>1.6288499999999999</v>
      </c>
      <c r="K98" s="45">
        <f t="shared" si="13"/>
        <v>9.0491666666666665E-2</v>
      </c>
      <c r="L98" s="44">
        <f t="shared" si="12"/>
        <v>-16.37115</v>
      </c>
      <c r="M98" s="45">
        <f t="shared" si="14"/>
        <v>2.2749301675977655E-2</v>
      </c>
      <c r="N98" s="46">
        <f t="shared" si="11"/>
        <v>-69.971149999999994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108</v>
      </c>
      <c r="F99" s="43">
        <v>2000</v>
      </c>
      <c r="G99" s="43">
        <v>2815.6</v>
      </c>
      <c r="H99" s="43">
        <v>2815.6</v>
      </c>
      <c r="I99" s="43">
        <v>500</v>
      </c>
      <c r="J99" s="44">
        <v>500</v>
      </c>
      <c r="K99" s="45">
        <v>0</v>
      </c>
      <c r="L99" s="44">
        <f t="shared" si="12"/>
        <v>0</v>
      </c>
      <c r="M99" s="45">
        <f t="shared" si="14"/>
        <v>0.17758204290382157</v>
      </c>
      <c r="N99" s="46">
        <f t="shared" si="11"/>
        <v>-2315.6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109</v>
      </c>
      <c r="F100" s="43">
        <v>7878.1</v>
      </c>
      <c r="G100" s="43">
        <v>8307.2999999999993</v>
      </c>
      <c r="H100" s="43">
        <v>8307.2999999999993</v>
      </c>
      <c r="I100" s="43">
        <v>2390</v>
      </c>
      <c r="J100" s="44">
        <v>3286.4749999999999</v>
      </c>
      <c r="K100" s="45">
        <f t="shared" si="13"/>
        <v>1.3750941422594143</v>
      </c>
      <c r="L100" s="44">
        <f t="shared" si="12"/>
        <v>896.47499999999991</v>
      </c>
      <c r="M100" s="45">
        <f t="shared" si="14"/>
        <v>0.39561289468298966</v>
      </c>
      <c r="N100" s="46">
        <f t="shared" si="11"/>
        <v>-5020.8249999999989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110</v>
      </c>
      <c r="F101" s="43">
        <v>974</v>
      </c>
      <c r="G101" s="43">
        <v>1071.9000000000001</v>
      </c>
      <c r="H101" s="43">
        <v>1071.9000000000001</v>
      </c>
      <c r="I101" s="43">
        <v>305</v>
      </c>
      <c r="J101" s="44">
        <v>177.70345</v>
      </c>
      <c r="K101" s="45">
        <f t="shared" si="13"/>
        <v>0.58263426229508197</v>
      </c>
      <c r="L101" s="44">
        <f t="shared" si="12"/>
        <v>-127.29655</v>
      </c>
      <c r="M101" s="45">
        <f t="shared" si="14"/>
        <v>0.16578360854557328</v>
      </c>
      <c r="N101" s="46">
        <f t="shared" si="11"/>
        <v>-894.19655000000012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111</v>
      </c>
      <c r="F102" s="43"/>
      <c r="G102" s="43">
        <v>11791.8</v>
      </c>
      <c r="H102" s="43">
        <v>11791.8</v>
      </c>
      <c r="I102" s="43">
        <v>2800</v>
      </c>
      <c r="J102" s="44">
        <v>4371.2664800000002</v>
      </c>
      <c r="K102" s="45">
        <f t="shared" si="13"/>
        <v>1.5611666000000002</v>
      </c>
      <c r="L102" s="44">
        <f t="shared" si="12"/>
        <v>1571.2664800000002</v>
      </c>
      <c r="M102" s="45">
        <f t="shared" si="14"/>
        <v>0.37070391967299315</v>
      </c>
      <c r="N102" s="46">
        <f t="shared" si="11"/>
        <v>-7420.533519999999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112</v>
      </c>
      <c r="F103" s="43"/>
      <c r="G103" s="43">
        <v>0</v>
      </c>
      <c r="H103" s="43">
        <v>0</v>
      </c>
      <c r="I103" s="43">
        <v>0</v>
      </c>
      <c r="J103" s="44">
        <v>431.50232</v>
      </c>
      <c r="K103" s="45">
        <v>0</v>
      </c>
      <c r="L103" s="44">
        <f t="shared" si="12"/>
        <v>431.50232</v>
      </c>
      <c r="M103" s="45">
        <v>0</v>
      </c>
      <c r="N103" s="46">
        <f t="shared" si="11"/>
        <v>431.50232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0" t="s">
        <v>113</v>
      </c>
      <c r="F104" s="43"/>
      <c r="G104" s="43">
        <v>0</v>
      </c>
      <c r="H104" s="43">
        <v>0</v>
      </c>
      <c r="I104" s="43">
        <v>0</v>
      </c>
      <c r="J104" s="44">
        <v>37.420580000000001</v>
      </c>
      <c r="K104" s="45">
        <v>0</v>
      </c>
      <c r="L104" s="44">
        <f t="shared" si="12"/>
        <v>37.420580000000001</v>
      </c>
      <c r="M104" s="45">
        <v>0</v>
      </c>
      <c r="N104" s="46">
        <f t="shared" si="11"/>
        <v>37.420580000000001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114</v>
      </c>
      <c r="F105" s="37">
        <v>4496.8</v>
      </c>
      <c r="G105" s="51">
        <f t="shared" ref="G105:I105" si="17">G106</f>
        <v>2177.6</v>
      </c>
      <c r="H105" s="51">
        <f t="shared" si="17"/>
        <v>2177.6</v>
      </c>
      <c r="I105" s="51">
        <f t="shared" si="17"/>
        <v>690</v>
      </c>
      <c r="J105" s="51">
        <f>J106</f>
        <v>793.96024</v>
      </c>
      <c r="K105" s="26">
        <f t="shared" si="13"/>
        <v>1.1506670144927535</v>
      </c>
      <c r="L105" s="38">
        <f t="shared" si="12"/>
        <v>103.96024</v>
      </c>
      <c r="M105" s="26">
        <f t="shared" si="14"/>
        <v>0.36460334313005144</v>
      </c>
      <c r="N105" s="27">
        <f t="shared" si="11"/>
        <v>-1383.63976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115</v>
      </c>
      <c r="F106" s="43">
        <v>4496.8</v>
      </c>
      <c r="G106" s="43">
        <v>2177.6</v>
      </c>
      <c r="H106" s="43">
        <v>2177.6</v>
      </c>
      <c r="I106" s="43">
        <v>690</v>
      </c>
      <c r="J106" s="44">
        <f>114.79025+679.16999</f>
        <v>793.96024</v>
      </c>
      <c r="K106" s="45">
        <f t="shared" si="13"/>
        <v>1.1506670144927535</v>
      </c>
      <c r="L106" s="44">
        <f t="shared" si="12"/>
        <v>103.96024</v>
      </c>
      <c r="M106" s="45">
        <f t="shared" si="14"/>
        <v>0.36460334313005144</v>
      </c>
      <c r="N106" s="46">
        <f t="shared" si="11"/>
        <v>-1383.63976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116</v>
      </c>
      <c r="F107" s="53">
        <v>601.79999999999995</v>
      </c>
      <c r="G107" s="51">
        <f>G108+G109+G110+G111</f>
        <v>3046.4</v>
      </c>
      <c r="H107" s="51">
        <f>H108+H109+H110+H111</f>
        <v>3046.4</v>
      </c>
      <c r="I107" s="51">
        <f>I108+I109+I110+I111</f>
        <v>750.5</v>
      </c>
      <c r="J107" s="51">
        <f>J108+J109+J110+J111</f>
        <v>696.23951</v>
      </c>
      <c r="K107" s="26">
        <f t="shared" si="13"/>
        <v>0.92770087941372414</v>
      </c>
      <c r="L107" s="38">
        <f t="shared" si="12"/>
        <v>-54.260490000000004</v>
      </c>
      <c r="M107" s="26">
        <f t="shared" si="14"/>
        <v>0.22854500722163865</v>
      </c>
      <c r="N107" s="27">
        <f t="shared" si="11"/>
        <v>-2350.1604900000002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117</v>
      </c>
      <c r="F108" s="43">
        <v>549</v>
      </c>
      <c r="G108" s="43">
        <v>740</v>
      </c>
      <c r="H108" s="43">
        <v>740</v>
      </c>
      <c r="I108" s="43">
        <v>142.5</v>
      </c>
      <c r="J108" s="44">
        <v>77.499210000000005</v>
      </c>
      <c r="K108" s="45">
        <f t="shared" si="13"/>
        <v>0.54385410526315792</v>
      </c>
      <c r="L108" s="44">
        <f t="shared" si="12"/>
        <v>-65.000789999999995</v>
      </c>
      <c r="M108" s="45">
        <f t="shared" si="14"/>
        <v>0.10472866216216217</v>
      </c>
      <c r="N108" s="46">
        <f t="shared" si="11"/>
        <v>-662.50079000000005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118</v>
      </c>
      <c r="F109" s="43">
        <v>0</v>
      </c>
      <c r="G109" s="43">
        <v>390</v>
      </c>
      <c r="H109" s="43">
        <v>390</v>
      </c>
      <c r="I109" s="43">
        <v>93</v>
      </c>
      <c r="J109" s="44">
        <v>140.46010000000001</v>
      </c>
      <c r="K109" s="45">
        <f t="shared" si="13"/>
        <v>1.5103236559139785</v>
      </c>
      <c r="L109" s="44">
        <f t="shared" si="12"/>
        <v>47.460100000000011</v>
      </c>
      <c r="M109" s="45">
        <f t="shared" si="14"/>
        <v>0.36015410256410257</v>
      </c>
      <c r="N109" s="46">
        <f t="shared" si="11"/>
        <v>-249.53989999999999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119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12"/>
        <v>0.255</v>
      </c>
      <c r="M110" s="45">
        <v>0</v>
      </c>
      <c r="N110" s="46">
        <f t="shared" si="11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120</v>
      </c>
      <c r="F111" s="43">
        <v>52.8</v>
      </c>
      <c r="G111" s="43">
        <v>1916.4</v>
      </c>
      <c r="H111" s="43">
        <v>1916.4</v>
      </c>
      <c r="I111" s="43">
        <v>515</v>
      </c>
      <c r="J111" s="44">
        <v>478.02519999999998</v>
      </c>
      <c r="K111" s="45">
        <f t="shared" si="13"/>
        <v>0.92820427184466014</v>
      </c>
      <c r="L111" s="44">
        <f t="shared" si="12"/>
        <v>-36.974800000000016</v>
      </c>
      <c r="M111" s="45">
        <f t="shared" si="14"/>
        <v>0.24943915675224376</v>
      </c>
      <c r="N111" s="46">
        <f t="shared" si="11"/>
        <v>-1438.3748000000001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121</v>
      </c>
      <c r="F112" s="53">
        <v>162.30000000000001</v>
      </c>
      <c r="G112" s="51">
        <f t="shared" ref="G112:I112" si="18">G114+G113</f>
        <v>183</v>
      </c>
      <c r="H112" s="51">
        <f t="shared" si="18"/>
        <v>333</v>
      </c>
      <c r="I112" s="51">
        <f t="shared" si="18"/>
        <v>195</v>
      </c>
      <c r="J112" s="51">
        <f>J114+J113</f>
        <v>400.46992999999998</v>
      </c>
      <c r="K112" s="26">
        <f t="shared" si="13"/>
        <v>2.0536919487179488</v>
      </c>
      <c r="L112" s="38">
        <f t="shared" si="12"/>
        <v>205.46992999999998</v>
      </c>
      <c r="M112" s="26">
        <f t="shared" si="14"/>
        <v>1.2026124024024023</v>
      </c>
      <c r="N112" s="27">
        <f t="shared" si="11"/>
        <v>67.469929999999977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122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12"/>
        <v>3.9926200000000001</v>
      </c>
      <c r="M113" s="45">
        <v>0</v>
      </c>
      <c r="N113" s="46">
        <f t="shared" si="11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8" t="s">
        <v>123</v>
      </c>
      <c r="F114" s="43">
        <v>142.30000000000001</v>
      </c>
      <c r="G114" s="44">
        <f t="shared" ref="G114:I114" si="19">G115</f>
        <v>183</v>
      </c>
      <c r="H114" s="44">
        <f t="shared" si="19"/>
        <v>333</v>
      </c>
      <c r="I114" s="44">
        <f t="shared" si="19"/>
        <v>195</v>
      </c>
      <c r="J114" s="44">
        <f>J115</f>
        <v>396.47730999999999</v>
      </c>
      <c r="K114" s="45">
        <f t="shared" si="13"/>
        <v>2.0332169743589743</v>
      </c>
      <c r="L114" s="44">
        <f t="shared" si="12"/>
        <v>201.47730999999999</v>
      </c>
      <c r="M114" s="45">
        <f t="shared" si="14"/>
        <v>1.1906225525525524</v>
      </c>
      <c r="N114" s="46">
        <f t="shared" si="11"/>
        <v>63.477309999999989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8" t="s">
        <v>124</v>
      </c>
      <c r="F115" s="61">
        <v>142.30000000000001</v>
      </c>
      <c r="G115" s="61">
        <v>183</v>
      </c>
      <c r="H115" s="61">
        <v>333</v>
      </c>
      <c r="I115" s="61">
        <v>195</v>
      </c>
      <c r="J115" s="62">
        <v>396.47730999999999</v>
      </c>
      <c r="K115" s="45">
        <f t="shared" si="13"/>
        <v>2.0332169743589743</v>
      </c>
      <c r="L115" s="44">
        <f t="shared" si="12"/>
        <v>201.47730999999999</v>
      </c>
      <c r="M115" s="45">
        <f t="shared" si="14"/>
        <v>1.1906225525525524</v>
      </c>
      <c r="N115" s="46">
        <f t="shared" si="11"/>
        <v>63.477309999999989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3" t="s">
        <v>125</v>
      </c>
      <c r="F116" s="37">
        <v>48.4</v>
      </c>
      <c r="G116" s="38">
        <f t="shared" ref="G116:J117" si="20">G117</f>
        <v>16.899999999999999</v>
      </c>
      <c r="H116" s="38">
        <f t="shared" si="20"/>
        <v>16.899999999999999</v>
      </c>
      <c r="I116" s="38">
        <f t="shared" si="20"/>
        <v>4.5</v>
      </c>
      <c r="J116" s="38">
        <f t="shared" si="20"/>
        <v>553.24761999999998</v>
      </c>
      <c r="K116" s="26">
        <f t="shared" si="13"/>
        <v>122.94391555555555</v>
      </c>
      <c r="L116" s="38">
        <f t="shared" si="12"/>
        <v>548.74761999999998</v>
      </c>
      <c r="M116" s="26">
        <f t="shared" si="14"/>
        <v>32.736545562130182</v>
      </c>
      <c r="N116" s="27">
        <f t="shared" si="11"/>
        <v>536.34762000000001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126</v>
      </c>
      <c r="F117" s="64">
        <v>48.4</v>
      </c>
      <c r="G117" s="65">
        <f t="shared" si="20"/>
        <v>16.899999999999999</v>
      </c>
      <c r="H117" s="65">
        <f t="shared" si="20"/>
        <v>16.899999999999999</v>
      </c>
      <c r="I117" s="65">
        <f t="shared" si="20"/>
        <v>4.5</v>
      </c>
      <c r="J117" s="65">
        <f>J118+J121</f>
        <v>553.24761999999998</v>
      </c>
      <c r="K117" s="45">
        <f t="shared" si="13"/>
        <v>122.94391555555555</v>
      </c>
      <c r="L117" s="44">
        <f t="shared" si="12"/>
        <v>548.74761999999998</v>
      </c>
      <c r="M117" s="45">
        <f t="shared" si="14"/>
        <v>32.736545562130182</v>
      </c>
      <c r="N117" s="46">
        <f t="shared" si="11"/>
        <v>536.34762000000001</v>
      </c>
      <c r="O117" s="28"/>
      <c r="P117" s="15"/>
      <c r="Q117" s="15"/>
    </row>
    <row r="118" spans="1:22" s="16" customFormat="1" ht="324" customHeight="1" thickBot="1" x14ac:dyDescent="0.5">
      <c r="A118" s="66"/>
      <c r="B118" s="48"/>
      <c r="C118" s="48"/>
      <c r="D118" s="67">
        <v>31010200</v>
      </c>
      <c r="E118" s="68" t="s">
        <v>127</v>
      </c>
      <c r="F118" s="43">
        <v>48.4</v>
      </c>
      <c r="G118" s="43">
        <v>16.899999999999999</v>
      </c>
      <c r="H118" s="43">
        <v>16.899999999999999</v>
      </c>
      <c r="I118" s="43">
        <v>4.5</v>
      </c>
      <c r="J118" s="44">
        <v>553.24761999999998</v>
      </c>
      <c r="K118" s="45">
        <f t="shared" si="13"/>
        <v>122.94391555555555</v>
      </c>
      <c r="L118" s="44">
        <f t="shared" si="12"/>
        <v>548.74761999999998</v>
      </c>
      <c r="M118" s="45">
        <f t="shared" si="14"/>
        <v>32.736545562130182</v>
      </c>
      <c r="N118" s="46">
        <f t="shared" si="11"/>
        <v>536.34762000000001</v>
      </c>
      <c r="O118" s="28"/>
      <c r="P118" s="15"/>
      <c r="Q118" s="15"/>
    </row>
    <row r="119" spans="1:22" s="73" customFormat="1" ht="46.5" hidden="1" customHeight="1" x14ac:dyDescent="0.45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13"/>
        <v>#DIV/0!</v>
      </c>
      <c r="L119" s="44">
        <f t="shared" si="12"/>
        <v>0</v>
      </c>
      <c r="M119" s="45" t="e">
        <f t="shared" si="14"/>
        <v>#DIV/0!</v>
      </c>
      <c r="N119" s="46">
        <f t="shared" si="11"/>
        <v>0</v>
      </c>
      <c r="O119" s="28"/>
      <c r="P119" s="15"/>
      <c r="Q119" s="15"/>
    </row>
    <row r="120" spans="1:22" s="78" customFormat="1" ht="90.75" hidden="1" customHeight="1" x14ac:dyDescent="0.45">
      <c r="A120" s="18"/>
      <c r="B120" s="74"/>
      <c r="C120" s="74"/>
      <c r="D120" s="75"/>
      <c r="E120" s="76" t="s">
        <v>128</v>
      </c>
      <c r="F120" s="62"/>
      <c r="G120" s="62"/>
      <c r="H120" s="62"/>
      <c r="I120" s="62"/>
      <c r="J120" s="77"/>
      <c r="K120" s="45" t="e">
        <f t="shared" si="13"/>
        <v>#DIV/0!</v>
      </c>
      <c r="L120" s="44">
        <f t="shared" si="12"/>
        <v>0</v>
      </c>
      <c r="M120" s="45" t="e">
        <f t="shared" si="14"/>
        <v>#DIV/0!</v>
      </c>
      <c r="N120" s="46">
        <f t="shared" si="11"/>
        <v>0</v>
      </c>
      <c r="O120" s="28"/>
      <c r="P120" s="15"/>
      <c r="Q120" s="15"/>
    </row>
    <row r="121" spans="1:22" s="78" customFormat="1" ht="142.5" customHeight="1" thickBot="1" x14ac:dyDescent="0.5">
      <c r="A121" s="79"/>
      <c r="B121" s="74"/>
      <c r="C121" s="74"/>
      <c r="D121" s="80">
        <v>31020000</v>
      </c>
      <c r="E121" s="81" t="s">
        <v>129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12"/>
        <v>0</v>
      </c>
      <c r="M121" s="82">
        <v>0</v>
      </c>
      <c r="N121" s="83">
        <f t="shared" si="11"/>
        <v>0</v>
      </c>
      <c r="O121" s="28"/>
      <c r="P121" s="15"/>
      <c r="Q121" s="15"/>
    </row>
    <row r="122" spans="1:22" s="78" customFormat="1" ht="75" customHeight="1" thickBot="1" x14ac:dyDescent="0.5">
      <c r="A122" s="84"/>
      <c r="B122" s="70"/>
      <c r="C122" s="70"/>
      <c r="D122" s="85"/>
      <c r="E122" s="86" t="s">
        <v>130</v>
      </c>
      <c r="F122" s="87">
        <v>1096783</v>
      </c>
      <c r="G122" s="88">
        <f>G5+G83+G116</f>
        <v>1855283.4999999998</v>
      </c>
      <c r="H122" s="88">
        <f>H5+H83+H116</f>
        <v>1943907.5</v>
      </c>
      <c r="I122" s="88">
        <f>I5+I83+I116</f>
        <v>677984.7</v>
      </c>
      <c r="J122" s="88">
        <f>J5+J83+J116</f>
        <v>845921.72899000009</v>
      </c>
      <c r="K122" s="89">
        <f t="shared" si="13"/>
        <v>1.2477003227211472</v>
      </c>
      <c r="L122" s="90">
        <f t="shared" si="12"/>
        <v>167937.02899000014</v>
      </c>
      <c r="M122" s="89">
        <f t="shared" si="14"/>
        <v>0.43516562850341389</v>
      </c>
      <c r="N122" s="91">
        <f t="shared" si="11"/>
        <v>-1097985.7710099998</v>
      </c>
      <c r="O122" s="28"/>
      <c r="P122" s="15"/>
      <c r="Q122" s="15"/>
      <c r="V122" s="92"/>
    </row>
    <row r="123" spans="1:22" s="16" customFormat="1" ht="68.25" customHeight="1" x14ac:dyDescent="0.4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22" s="16" customFormat="1" ht="92.25" customHeight="1" x14ac:dyDescent="0.4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22" s="16" customFormat="1" ht="36" customHeight="1" x14ac:dyDescent="0.4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22" s="16" customFormat="1" ht="30.75" x14ac:dyDescent="0.4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22" s="16" customFormat="1" ht="39.75" customHeight="1" x14ac:dyDescent="0.4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22" s="16" customFormat="1" ht="61.5" customHeight="1" x14ac:dyDescent="0.4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hidden="1" customHeight="1" x14ac:dyDescent="0.4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hidden="1" customHeight="1" x14ac:dyDescent="0.4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 x14ac:dyDescent="0.4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 x14ac:dyDescent="0.4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 x14ac:dyDescent="0.4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 x14ac:dyDescent="0.4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 x14ac:dyDescent="0.4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 x14ac:dyDescent="0.4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 x14ac:dyDescent="0.4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 x14ac:dyDescent="0.4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 x14ac:dyDescent="0.4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 x14ac:dyDescent="0.4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hidden="1" customHeight="1" x14ac:dyDescent="0.4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hidden="1" customHeight="1" x14ac:dyDescent="0.4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 x14ac:dyDescent="0.45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hidden="1" customHeight="1" thickBot="1" x14ac:dyDescent="0.45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hidden="1" customHeight="1" thickBot="1" x14ac:dyDescent="0.45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 x14ac:dyDescent="0.45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7" x14ac:dyDescent="0.3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7" x14ac:dyDescent="0.35">
      <c r="J148" s="142"/>
      <c r="K148" s="142"/>
      <c r="L148" s="142"/>
    </row>
    <row r="149" spans="1:17" x14ac:dyDescent="0.35">
      <c r="J149" s="142"/>
      <c r="K149" s="142"/>
      <c r="L149" s="142"/>
    </row>
    <row r="150" spans="1:17" x14ac:dyDescent="0.35">
      <c r="J150" s="142"/>
      <c r="K150" s="142"/>
      <c r="L150" s="142"/>
    </row>
    <row r="156" spans="1:17" s="144" customFormat="1" x14ac:dyDescent="0.35"/>
    <row r="157" spans="1:17" s="144" customFormat="1" x14ac:dyDescent="0.35"/>
    <row r="158" spans="1:17" s="144" customFormat="1" x14ac:dyDescent="0.35"/>
    <row r="159" spans="1:17" s="144" customFormat="1" x14ac:dyDescent="0.35"/>
    <row r="160" spans="1:17" s="144" customFormat="1" x14ac:dyDescent="0.35"/>
    <row r="161" s="144" customFormat="1" x14ac:dyDescent="0.35"/>
    <row r="162" s="144" customFormat="1" x14ac:dyDescent="0.35"/>
    <row r="163" s="144" customFormat="1" x14ac:dyDescent="0.35"/>
    <row r="164" s="144" customFormat="1" x14ac:dyDescent="0.35"/>
    <row r="165" s="144" customFormat="1" x14ac:dyDescent="0.35"/>
    <row r="166" s="144" customFormat="1" x14ac:dyDescent="0.35"/>
    <row r="167" s="144" customFormat="1" x14ac:dyDescent="0.35"/>
    <row r="168" s="144" customFormat="1" x14ac:dyDescent="0.35"/>
    <row r="169" s="144" customFormat="1" x14ac:dyDescent="0.35"/>
    <row r="170" s="144" customFormat="1" x14ac:dyDescent="0.35"/>
    <row r="171" s="144" customFormat="1" x14ac:dyDescent="0.35"/>
    <row r="172" s="144" customFormat="1" x14ac:dyDescent="0.35"/>
    <row r="173" s="144" customFormat="1" x14ac:dyDescent="0.35"/>
    <row r="174" s="144" customFormat="1" x14ac:dyDescent="0.35"/>
    <row r="175" s="144" customFormat="1" x14ac:dyDescent="0.35"/>
    <row r="176" s="144" customFormat="1" x14ac:dyDescent="0.35"/>
    <row r="177" s="144" customFormat="1" x14ac:dyDescent="0.35"/>
    <row r="178" s="144" customFormat="1" x14ac:dyDescent="0.35"/>
    <row r="179" s="144" customFormat="1" x14ac:dyDescent="0.35"/>
    <row r="180" s="144" customFormat="1" x14ac:dyDescent="0.35"/>
    <row r="181" s="144" customFormat="1" x14ac:dyDescent="0.35"/>
    <row r="182" s="144" customFormat="1" x14ac:dyDescent="0.35"/>
    <row r="183" s="144" customFormat="1" x14ac:dyDescent="0.35"/>
    <row r="184" s="144" customFormat="1" x14ac:dyDescent="0.35"/>
    <row r="185" s="144" customFormat="1" x14ac:dyDescent="0.35"/>
    <row r="186" s="144" customFormat="1" x14ac:dyDescent="0.35"/>
    <row r="187" s="144" customFormat="1" x14ac:dyDescent="0.35"/>
    <row r="188" s="144" customFormat="1" x14ac:dyDescent="0.35"/>
    <row r="189" s="144" customFormat="1" x14ac:dyDescent="0.35"/>
    <row r="190" s="144" customFormat="1" x14ac:dyDescent="0.35"/>
    <row r="191" s="144" customFormat="1" x14ac:dyDescent="0.35"/>
    <row r="192" s="144" customFormat="1" x14ac:dyDescent="0.35"/>
    <row r="193" s="144" customFormat="1" x14ac:dyDescent="0.35"/>
    <row r="194" s="144" customFormat="1" x14ac:dyDescent="0.35"/>
    <row r="195" s="144" customFormat="1" x14ac:dyDescent="0.35"/>
    <row r="196" s="144" customFormat="1" x14ac:dyDescent="0.35"/>
    <row r="197" s="144" customFormat="1" x14ac:dyDescent="0.35"/>
    <row r="198" s="144" customFormat="1" x14ac:dyDescent="0.35"/>
    <row r="199" s="144" customFormat="1" x14ac:dyDescent="0.35"/>
    <row r="200" s="144" customFormat="1" x14ac:dyDescent="0.35"/>
    <row r="201" s="144" customFormat="1" x14ac:dyDescent="0.35"/>
    <row r="202" s="144" customFormat="1" x14ac:dyDescent="0.35"/>
    <row r="203" s="144" customFormat="1" x14ac:dyDescent="0.35"/>
    <row r="204" s="144" customFormat="1" x14ac:dyDescent="0.35"/>
    <row r="205" s="144" customFormat="1" x14ac:dyDescent="0.35"/>
    <row r="206" s="144" customFormat="1" x14ac:dyDescent="0.35"/>
    <row r="207" s="144" customFormat="1" x14ac:dyDescent="0.35"/>
    <row r="208" s="144" customFormat="1" x14ac:dyDescent="0.35"/>
    <row r="209" s="144" customFormat="1" x14ac:dyDescent="0.35"/>
    <row r="210" s="144" customFormat="1" x14ac:dyDescent="0.35"/>
    <row r="211" s="144" customFormat="1" x14ac:dyDescent="0.35"/>
    <row r="212" s="144" customFormat="1" x14ac:dyDescent="0.35"/>
    <row r="213" s="144" customFormat="1" x14ac:dyDescent="0.35"/>
    <row r="214" s="144" customFormat="1" x14ac:dyDescent="0.35"/>
    <row r="215" s="144" customFormat="1" x14ac:dyDescent="0.35"/>
    <row r="216" s="144" customFormat="1" x14ac:dyDescent="0.35"/>
    <row r="217" s="144" customFormat="1" x14ac:dyDescent="0.35"/>
    <row r="218" s="144" customFormat="1" x14ac:dyDescent="0.35"/>
    <row r="219" s="144" customFormat="1" x14ac:dyDescent="0.35"/>
    <row r="220" s="144" customFormat="1" x14ac:dyDescent="0.35"/>
    <row r="221" s="144" customFormat="1" x14ac:dyDescent="0.35"/>
    <row r="222" s="144" customFormat="1" x14ac:dyDescent="0.35"/>
    <row r="223" s="144" customFormat="1" x14ac:dyDescent="0.35"/>
    <row r="224" s="144" customFormat="1" x14ac:dyDescent="0.35"/>
    <row r="225" s="144" customFormat="1" x14ac:dyDescent="0.35"/>
    <row r="226" s="144" customFormat="1" x14ac:dyDescent="0.35"/>
    <row r="227" s="144" customFormat="1" x14ac:dyDescent="0.35"/>
    <row r="228" s="144" customFormat="1" x14ac:dyDescent="0.35"/>
    <row r="229" s="144" customFormat="1" x14ac:dyDescent="0.35"/>
    <row r="230" s="144" customFormat="1" x14ac:dyDescent="0.35"/>
    <row r="231" s="144" customFormat="1" x14ac:dyDescent="0.35"/>
    <row r="232" s="144" customFormat="1" x14ac:dyDescent="0.35"/>
    <row r="233" s="144" customFormat="1" x14ac:dyDescent="0.35"/>
    <row r="234" s="144" customFormat="1" x14ac:dyDescent="0.35"/>
    <row r="235" s="144" customFormat="1" x14ac:dyDescent="0.35"/>
    <row r="236" s="144" customFormat="1" x14ac:dyDescent="0.35"/>
    <row r="237" s="144" customFormat="1" x14ac:dyDescent="0.35"/>
    <row r="238" s="144" customFormat="1" x14ac:dyDescent="0.35"/>
    <row r="239" s="144" customFormat="1" x14ac:dyDescent="0.35"/>
    <row r="240" s="144" customFormat="1" x14ac:dyDescent="0.35"/>
    <row r="241" s="144" customFormat="1" x14ac:dyDescent="0.35"/>
    <row r="242" s="144" customFormat="1" x14ac:dyDescent="0.35"/>
    <row r="243" s="144" customFormat="1" x14ac:dyDescent="0.35"/>
    <row r="244" s="144" customFormat="1" x14ac:dyDescent="0.35"/>
    <row r="245" s="144" customFormat="1" x14ac:dyDescent="0.35"/>
    <row r="246" s="144" customFormat="1" x14ac:dyDescent="0.35"/>
    <row r="247" s="144" customFormat="1" x14ac:dyDescent="0.35"/>
    <row r="248" s="144" customFormat="1" x14ac:dyDescent="0.35"/>
    <row r="249" s="144" customFormat="1" x14ac:dyDescent="0.35"/>
    <row r="250" s="144" customFormat="1" x14ac:dyDescent="0.35"/>
    <row r="251" s="144" customFormat="1" x14ac:dyDescent="0.35"/>
    <row r="252" s="144" customFormat="1" x14ac:dyDescent="0.35"/>
    <row r="253" s="144" customFormat="1" x14ac:dyDescent="0.35"/>
    <row r="254" s="144" customFormat="1" x14ac:dyDescent="0.35"/>
    <row r="255" s="144" customFormat="1" x14ac:dyDescent="0.35"/>
    <row r="256" s="144" customFormat="1" x14ac:dyDescent="0.35"/>
    <row r="257" s="144" customFormat="1" x14ac:dyDescent="0.35"/>
    <row r="258" s="144" customFormat="1" x14ac:dyDescent="0.35"/>
    <row r="259" s="144" customFormat="1" x14ac:dyDescent="0.35"/>
    <row r="260" s="144" customFormat="1" x14ac:dyDescent="0.35"/>
    <row r="261" s="144" customFormat="1" x14ac:dyDescent="0.35"/>
    <row r="262" s="144" customFormat="1" x14ac:dyDescent="0.35"/>
    <row r="263" s="144" customFormat="1" x14ac:dyDescent="0.35"/>
    <row r="264" s="144" customFormat="1" x14ac:dyDescent="0.35"/>
    <row r="265" s="144" customFormat="1" x14ac:dyDescent="0.35"/>
    <row r="266" s="144" customFormat="1" x14ac:dyDescent="0.35"/>
    <row r="267" s="144" customFormat="1" x14ac:dyDescent="0.35"/>
    <row r="268" s="144" customFormat="1" x14ac:dyDescent="0.35"/>
    <row r="269" s="144" customFormat="1" x14ac:dyDescent="0.35"/>
    <row r="270" s="144" customFormat="1" x14ac:dyDescent="0.35"/>
    <row r="271" s="144" customFormat="1" x14ac:dyDescent="0.35"/>
    <row r="272" s="144" customFormat="1" x14ac:dyDescent="0.35"/>
    <row r="273" s="144" customFormat="1" x14ac:dyDescent="0.35"/>
    <row r="274" s="144" customFormat="1" x14ac:dyDescent="0.35"/>
    <row r="275" s="144" customFormat="1" x14ac:dyDescent="0.35"/>
    <row r="276" s="144" customFormat="1" x14ac:dyDescent="0.35"/>
    <row r="277" s="144" customFormat="1" x14ac:dyDescent="0.35"/>
    <row r="278" s="144" customFormat="1" x14ac:dyDescent="0.35"/>
    <row r="279" s="144" customFormat="1" x14ac:dyDescent="0.35"/>
    <row r="280" s="144" customFormat="1" x14ac:dyDescent="0.35"/>
    <row r="281" s="144" customFormat="1" x14ac:dyDescent="0.35"/>
    <row r="282" s="144" customFormat="1" x14ac:dyDescent="0.35"/>
    <row r="283" s="144" customFormat="1" x14ac:dyDescent="0.35"/>
    <row r="284" s="144" customFormat="1" x14ac:dyDescent="0.35"/>
    <row r="285" s="144" customFormat="1" x14ac:dyDescent="0.35"/>
    <row r="286" s="144" customFormat="1" x14ac:dyDescent="0.35"/>
    <row r="287" s="144" customFormat="1" x14ac:dyDescent="0.35"/>
    <row r="288" s="144" customFormat="1" x14ac:dyDescent="0.35"/>
    <row r="289" s="144" customFormat="1" x14ac:dyDescent="0.35"/>
    <row r="290" s="144" customFormat="1" x14ac:dyDescent="0.35"/>
    <row r="291" s="144" customFormat="1" x14ac:dyDescent="0.35"/>
    <row r="292" s="144" customFormat="1" x14ac:dyDescent="0.35"/>
    <row r="293" s="144" customFormat="1" x14ac:dyDescent="0.35"/>
    <row r="294" s="144" customFormat="1" x14ac:dyDescent="0.35"/>
    <row r="295" s="144" customFormat="1" x14ac:dyDescent="0.35"/>
    <row r="296" s="144" customFormat="1" x14ac:dyDescent="0.35"/>
    <row r="297" s="144" customFormat="1" x14ac:dyDescent="0.35"/>
    <row r="298" s="144" customFormat="1" x14ac:dyDescent="0.35"/>
    <row r="299" s="144" customFormat="1" x14ac:dyDescent="0.35"/>
    <row r="300" s="144" customFormat="1" x14ac:dyDescent="0.35"/>
    <row r="301" s="144" customFormat="1" x14ac:dyDescent="0.35"/>
    <row r="302" s="144" customFormat="1" x14ac:dyDescent="0.35"/>
    <row r="303" s="144" customFormat="1" x14ac:dyDescent="0.35"/>
    <row r="304" s="144" customFormat="1" x14ac:dyDescent="0.35"/>
    <row r="305" s="144" customFormat="1" x14ac:dyDescent="0.35"/>
    <row r="306" s="144" customFormat="1" x14ac:dyDescent="0.35"/>
    <row r="307" s="144" customFormat="1" x14ac:dyDescent="0.35"/>
    <row r="308" s="144" customFormat="1" x14ac:dyDescent="0.35"/>
    <row r="309" s="144" customFormat="1" x14ac:dyDescent="0.35"/>
    <row r="310" s="144" customFormat="1" x14ac:dyDescent="0.35"/>
    <row r="311" s="144" customFormat="1" x14ac:dyDescent="0.35"/>
    <row r="312" s="144" customFormat="1" x14ac:dyDescent="0.35"/>
    <row r="313" s="144" customFormat="1" x14ac:dyDescent="0.35"/>
    <row r="314" s="144" customFormat="1" x14ac:dyDescent="0.35"/>
    <row r="315" s="144" customFormat="1" x14ac:dyDescent="0.35"/>
    <row r="316" s="144" customFormat="1" x14ac:dyDescent="0.35"/>
    <row r="317" s="144" customFormat="1" x14ac:dyDescent="0.35"/>
    <row r="318" s="144" customFormat="1" x14ac:dyDescent="0.35"/>
    <row r="319" s="144" customFormat="1" x14ac:dyDescent="0.35"/>
    <row r="320" s="144" customFormat="1" x14ac:dyDescent="0.35"/>
    <row r="321" s="144" customFormat="1" x14ac:dyDescent="0.35"/>
    <row r="322" s="144" customFormat="1" x14ac:dyDescent="0.35"/>
    <row r="323" s="144" customFormat="1" x14ac:dyDescent="0.35"/>
    <row r="324" s="144" customFormat="1" x14ac:dyDescent="0.35"/>
    <row r="325" s="144" customFormat="1" x14ac:dyDescent="0.35"/>
    <row r="326" s="144" customFormat="1" x14ac:dyDescent="0.35"/>
    <row r="327" s="144" customFormat="1" x14ac:dyDescent="0.35"/>
    <row r="328" s="144" customFormat="1" x14ac:dyDescent="0.35"/>
    <row r="329" s="144" customFormat="1" x14ac:dyDescent="0.35"/>
    <row r="330" s="144" customFormat="1" x14ac:dyDescent="0.35"/>
    <row r="331" s="144" customFormat="1" x14ac:dyDescent="0.35"/>
    <row r="332" s="144" customFormat="1" x14ac:dyDescent="0.35"/>
    <row r="333" s="144" customFormat="1" x14ac:dyDescent="0.35"/>
    <row r="334" s="144" customFormat="1" x14ac:dyDescent="0.35"/>
    <row r="335" s="144" customFormat="1" x14ac:dyDescent="0.35"/>
    <row r="336" s="144" customFormat="1" x14ac:dyDescent="0.35"/>
    <row r="337" s="144" customFormat="1" x14ac:dyDescent="0.35"/>
    <row r="338" s="144" customFormat="1" x14ac:dyDescent="0.35"/>
    <row r="339" s="144" customFormat="1" x14ac:dyDescent="0.35"/>
    <row r="340" s="144" customFormat="1" x14ac:dyDescent="0.35"/>
    <row r="341" s="144" customFormat="1" x14ac:dyDescent="0.35"/>
    <row r="342" s="144" customFormat="1" x14ac:dyDescent="0.35"/>
    <row r="343" s="144" customFormat="1" x14ac:dyDescent="0.35"/>
    <row r="344" s="144" customFormat="1" x14ac:dyDescent="0.35"/>
    <row r="345" s="144" customFormat="1" x14ac:dyDescent="0.35"/>
    <row r="346" s="144" customFormat="1" x14ac:dyDescent="0.35"/>
    <row r="347" s="144" customFormat="1" x14ac:dyDescent="0.35"/>
    <row r="348" s="144" customFormat="1" x14ac:dyDescent="0.35"/>
    <row r="349" s="144" customFormat="1" x14ac:dyDescent="0.35"/>
    <row r="350" s="144" customFormat="1" x14ac:dyDescent="0.35"/>
    <row r="351" s="144" customFormat="1" x14ac:dyDescent="0.35"/>
    <row r="352" s="144" customFormat="1" x14ac:dyDescent="0.35"/>
    <row r="353" s="144" customFormat="1" x14ac:dyDescent="0.35"/>
    <row r="354" s="144" customFormat="1" x14ac:dyDescent="0.35"/>
    <row r="355" s="144" customFormat="1" x14ac:dyDescent="0.35"/>
    <row r="356" s="144" customFormat="1" x14ac:dyDescent="0.35"/>
    <row r="357" s="144" customFormat="1" x14ac:dyDescent="0.35"/>
    <row r="358" s="144" customFormat="1" x14ac:dyDescent="0.35"/>
    <row r="359" s="144" customFormat="1" x14ac:dyDescent="0.35"/>
    <row r="360" s="144" customFormat="1" x14ac:dyDescent="0.35"/>
    <row r="361" s="144" customFormat="1" x14ac:dyDescent="0.35"/>
    <row r="362" s="144" customFormat="1" x14ac:dyDescent="0.35"/>
    <row r="363" s="144" customFormat="1" x14ac:dyDescent="0.35"/>
    <row r="364" s="144" customFormat="1" x14ac:dyDescent="0.35"/>
    <row r="365" s="144" customFormat="1" x14ac:dyDescent="0.35"/>
    <row r="366" s="144" customFormat="1" x14ac:dyDescent="0.35"/>
    <row r="367" s="144" customFormat="1" x14ac:dyDescent="0.35"/>
    <row r="368" s="144" customFormat="1" x14ac:dyDescent="0.35"/>
    <row r="369" s="144" customFormat="1" x14ac:dyDescent="0.35"/>
    <row r="370" s="144" customFormat="1" x14ac:dyDescent="0.35"/>
    <row r="371" s="144" customFormat="1" x14ac:dyDescent="0.35"/>
    <row r="372" s="144" customFormat="1" x14ac:dyDescent="0.35"/>
    <row r="373" s="144" customFormat="1" x14ac:dyDescent="0.35"/>
    <row r="374" s="144" customFormat="1" x14ac:dyDescent="0.35"/>
    <row r="375" s="144" customFormat="1" x14ac:dyDescent="0.35"/>
    <row r="376" s="144" customFormat="1" x14ac:dyDescent="0.35"/>
    <row r="377" s="144" customFormat="1" x14ac:dyDescent="0.35"/>
    <row r="378" s="144" customFormat="1" x14ac:dyDescent="0.35"/>
    <row r="379" s="144" customFormat="1" x14ac:dyDescent="0.35"/>
    <row r="380" s="144" customFormat="1" x14ac:dyDescent="0.35"/>
    <row r="381" s="144" customFormat="1" x14ac:dyDescent="0.35"/>
    <row r="382" s="144" customFormat="1" x14ac:dyDescent="0.35"/>
    <row r="383" s="144" customFormat="1" x14ac:dyDescent="0.35"/>
    <row r="384" s="144" customFormat="1" x14ac:dyDescent="0.35"/>
    <row r="385" s="144" customFormat="1" x14ac:dyDescent="0.35"/>
    <row r="386" s="144" customFormat="1" x14ac:dyDescent="0.35"/>
    <row r="387" s="144" customFormat="1" x14ac:dyDescent="0.35"/>
    <row r="388" s="144" customFormat="1" x14ac:dyDescent="0.35"/>
    <row r="389" s="144" customFormat="1" x14ac:dyDescent="0.35"/>
    <row r="390" s="144" customFormat="1" x14ac:dyDescent="0.35"/>
    <row r="391" s="144" customFormat="1" x14ac:dyDescent="0.35"/>
    <row r="392" s="144" customFormat="1" x14ac:dyDescent="0.35"/>
    <row r="393" s="144" customFormat="1" x14ac:dyDescent="0.35"/>
    <row r="394" s="144" customFormat="1" x14ac:dyDescent="0.35"/>
    <row r="395" s="144" customFormat="1" x14ac:dyDescent="0.35"/>
    <row r="396" s="144" customFormat="1" x14ac:dyDescent="0.35"/>
    <row r="397" s="144" customFormat="1" x14ac:dyDescent="0.35"/>
    <row r="398" s="144" customFormat="1" x14ac:dyDescent="0.35"/>
    <row r="399" s="144" customFormat="1" x14ac:dyDescent="0.35"/>
    <row r="400" s="144" customFormat="1" x14ac:dyDescent="0.35"/>
    <row r="401" s="144" customFormat="1" x14ac:dyDescent="0.35"/>
    <row r="402" s="144" customFormat="1" x14ac:dyDescent="0.35"/>
    <row r="403" s="144" customFormat="1" x14ac:dyDescent="0.35"/>
    <row r="404" s="144" customFormat="1" x14ac:dyDescent="0.35"/>
    <row r="405" s="144" customFormat="1" x14ac:dyDescent="0.35"/>
    <row r="406" s="144" customFormat="1" x14ac:dyDescent="0.35"/>
    <row r="407" s="144" customFormat="1" x14ac:dyDescent="0.35"/>
    <row r="408" s="144" customFormat="1" x14ac:dyDescent="0.35"/>
    <row r="409" s="144" customFormat="1" x14ac:dyDescent="0.35"/>
    <row r="410" s="144" customFormat="1" x14ac:dyDescent="0.35"/>
    <row r="411" s="144" customFormat="1" x14ac:dyDescent="0.35"/>
    <row r="412" s="144" customFormat="1" x14ac:dyDescent="0.35"/>
    <row r="413" s="144" customFormat="1" x14ac:dyDescent="0.35"/>
    <row r="414" s="144" customFormat="1" x14ac:dyDescent="0.35"/>
    <row r="415" s="144" customFormat="1" x14ac:dyDescent="0.35"/>
    <row r="416" s="144" customFormat="1" x14ac:dyDescent="0.35"/>
    <row r="417" s="144" customFormat="1" x14ac:dyDescent="0.35"/>
    <row r="418" s="144" customFormat="1" x14ac:dyDescent="0.35"/>
    <row r="419" s="144" customFormat="1" x14ac:dyDescent="0.35"/>
    <row r="420" s="144" customFormat="1" x14ac:dyDescent="0.35"/>
    <row r="421" s="144" customFormat="1" x14ac:dyDescent="0.35"/>
    <row r="422" s="144" customFormat="1" x14ac:dyDescent="0.35"/>
    <row r="423" s="144" customFormat="1" x14ac:dyDescent="0.35"/>
    <row r="424" s="144" customFormat="1" x14ac:dyDescent="0.35"/>
    <row r="425" s="144" customFormat="1" x14ac:dyDescent="0.35"/>
    <row r="426" s="144" customFormat="1" x14ac:dyDescent="0.35"/>
    <row r="427" s="144" customFormat="1" x14ac:dyDescent="0.35"/>
    <row r="428" s="144" customFormat="1" x14ac:dyDescent="0.35"/>
    <row r="429" s="144" customFormat="1" x14ac:dyDescent="0.35"/>
    <row r="430" s="144" customFormat="1" x14ac:dyDescent="0.35"/>
    <row r="431" s="144" customFormat="1" x14ac:dyDescent="0.35"/>
    <row r="432" s="144" customFormat="1" x14ac:dyDescent="0.35"/>
    <row r="433" s="144" customFormat="1" x14ac:dyDescent="0.35"/>
    <row r="434" s="144" customFormat="1" x14ac:dyDescent="0.35"/>
    <row r="435" s="144" customFormat="1" x14ac:dyDescent="0.35"/>
    <row r="436" s="144" customFormat="1" x14ac:dyDescent="0.35"/>
    <row r="437" s="144" customFormat="1" x14ac:dyDescent="0.35"/>
    <row r="438" s="144" customFormat="1" x14ac:dyDescent="0.35"/>
    <row r="439" s="144" customFormat="1" x14ac:dyDescent="0.35"/>
    <row r="440" s="144" customFormat="1" x14ac:dyDescent="0.35"/>
    <row r="441" s="144" customFormat="1" x14ac:dyDescent="0.35"/>
    <row r="442" s="144" customFormat="1" x14ac:dyDescent="0.35"/>
    <row r="443" s="144" customFormat="1" x14ac:dyDescent="0.35"/>
    <row r="444" s="144" customFormat="1" x14ac:dyDescent="0.35"/>
    <row r="445" s="144" customFormat="1" x14ac:dyDescent="0.35"/>
    <row r="446" s="144" customFormat="1" x14ac:dyDescent="0.35"/>
    <row r="447" s="144" customFormat="1" x14ac:dyDescent="0.35"/>
    <row r="448" s="144" customFormat="1" x14ac:dyDescent="0.35"/>
    <row r="449" s="144" customFormat="1" x14ac:dyDescent="0.35"/>
    <row r="450" s="144" customFormat="1" x14ac:dyDescent="0.35"/>
    <row r="451" s="144" customFormat="1" x14ac:dyDescent="0.35"/>
    <row r="452" s="144" customFormat="1" x14ac:dyDescent="0.35"/>
    <row r="453" s="144" customFormat="1" x14ac:dyDescent="0.35"/>
    <row r="454" s="144" customFormat="1" x14ac:dyDescent="0.35"/>
    <row r="455" s="144" customFormat="1" x14ac:dyDescent="0.35"/>
    <row r="456" s="144" customFormat="1" x14ac:dyDescent="0.35"/>
    <row r="457" s="144" customFormat="1" x14ac:dyDescent="0.35"/>
    <row r="458" s="144" customFormat="1" x14ac:dyDescent="0.35"/>
    <row r="459" s="144" customFormat="1" x14ac:dyDescent="0.35"/>
    <row r="460" s="144" customFormat="1" x14ac:dyDescent="0.35"/>
    <row r="461" s="144" customFormat="1" x14ac:dyDescent="0.35"/>
    <row r="462" s="144" customFormat="1" x14ac:dyDescent="0.35"/>
    <row r="463" s="144" customFormat="1" x14ac:dyDescent="0.35"/>
    <row r="464" s="144" customFormat="1" x14ac:dyDescent="0.35"/>
    <row r="465" s="144" customFormat="1" x14ac:dyDescent="0.35"/>
    <row r="466" s="144" customFormat="1" x14ac:dyDescent="0.35"/>
    <row r="467" s="144" customFormat="1" x14ac:dyDescent="0.35"/>
    <row r="468" s="144" customFormat="1" x14ac:dyDescent="0.35"/>
    <row r="469" s="144" customFormat="1" x14ac:dyDescent="0.35"/>
    <row r="470" s="144" customFormat="1" x14ac:dyDescent="0.35"/>
    <row r="471" s="144" customFormat="1" x14ac:dyDescent="0.35"/>
    <row r="472" s="144" customFormat="1" x14ac:dyDescent="0.35"/>
    <row r="473" s="144" customFormat="1" x14ac:dyDescent="0.35"/>
    <row r="474" s="144" customFormat="1" x14ac:dyDescent="0.35"/>
    <row r="475" s="144" customFormat="1" x14ac:dyDescent="0.35"/>
    <row r="476" s="144" customFormat="1" x14ac:dyDescent="0.35"/>
    <row r="477" s="144" customFormat="1" x14ac:dyDescent="0.35"/>
    <row r="478" s="144" customFormat="1" x14ac:dyDescent="0.35"/>
    <row r="479" s="144" customFormat="1" x14ac:dyDescent="0.35"/>
    <row r="480" s="144" customFormat="1" x14ac:dyDescent="0.35"/>
    <row r="481" s="144" customFormat="1" x14ac:dyDescent="0.35"/>
    <row r="482" s="144" customFormat="1" x14ac:dyDescent="0.35"/>
    <row r="483" s="144" customFormat="1" x14ac:dyDescent="0.35"/>
    <row r="484" s="144" customFormat="1" x14ac:dyDescent="0.35"/>
    <row r="485" s="144" customFormat="1" x14ac:dyDescent="0.35"/>
    <row r="486" s="144" customFormat="1" x14ac:dyDescent="0.35"/>
    <row r="487" s="144" customFormat="1" x14ac:dyDescent="0.35"/>
    <row r="488" s="144" customFormat="1" x14ac:dyDescent="0.35"/>
    <row r="489" s="144" customFormat="1" x14ac:dyDescent="0.35"/>
    <row r="490" s="144" customFormat="1" x14ac:dyDescent="0.35"/>
    <row r="491" s="144" customFormat="1" x14ac:dyDescent="0.35"/>
    <row r="492" s="144" customFormat="1" x14ac:dyDescent="0.35"/>
    <row r="493" s="144" customFormat="1" x14ac:dyDescent="0.35"/>
    <row r="494" s="144" customFormat="1" x14ac:dyDescent="0.35"/>
    <row r="495" s="144" customFormat="1" x14ac:dyDescent="0.35"/>
    <row r="496" s="144" customFormat="1" x14ac:dyDescent="0.35"/>
    <row r="497" s="144" customFormat="1" x14ac:dyDescent="0.35"/>
    <row r="498" s="144" customFormat="1" x14ac:dyDescent="0.35"/>
    <row r="499" s="144" customFormat="1" x14ac:dyDescent="0.35"/>
    <row r="500" s="144" customFormat="1" x14ac:dyDescent="0.35"/>
    <row r="501" s="144" customFormat="1" x14ac:dyDescent="0.35"/>
    <row r="502" s="144" customFormat="1" x14ac:dyDescent="0.35"/>
    <row r="503" s="144" customFormat="1" x14ac:dyDescent="0.35"/>
    <row r="504" s="144" customFormat="1" x14ac:dyDescent="0.35"/>
    <row r="505" s="144" customFormat="1" x14ac:dyDescent="0.35"/>
    <row r="506" s="144" customFormat="1" x14ac:dyDescent="0.35"/>
    <row r="507" s="144" customFormat="1" x14ac:dyDescent="0.35"/>
    <row r="508" s="144" customFormat="1" x14ac:dyDescent="0.35"/>
    <row r="509" s="144" customFormat="1" x14ac:dyDescent="0.35"/>
    <row r="510" s="144" customFormat="1" x14ac:dyDescent="0.35"/>
    <row r="511" s="144" customFormat="1" x14ac:dyDescent="0.35"/>
    <row r="512" s="144" customFormat="1" x14ac:dyDescent="0.35"/>
    <row r="513" s="144" customFormat="1" x14ac:dyDescent="0.35"/>
    <row r="514" s="144" customFormat="1" x14ac:dyDescent="0.35"/>
    <row r="515" s="144" customFormat="1" x14ac:dyDescent="0.35"/>
    <row r="516" s="144" customFormat="1" x14ac:dyDescent="0.35"/>
    <row r="517" s="144" customFormat="1" x14ac:dyDescent="0.35"/>
    <row r="518" s="144" customFormat="1" x14ac:dyDescent="0.35"/>
    <row r="519" s="144" customFormat="1" x14ac:dyDescent="0.35"/>
    <row r="520" s="144" customFormat="1" x14ac:dyDescent="0.35"/>
    <row r="521" s="144" customFormat="1" x14ac:dyDescent="0.35"/>
    <row r="522" s="144" customFormat="1" x14ac:dyDescent="0.35"/>
    <row r="523" s="144" customFormat="1" x14ac:dyDescent="0.35"/>
    <row r="524" s="144" customFormat="1" x14ac:dyDescent="0.35"/>
    <row r="525" s="144" customFormat="1" x14ac:dyDescent="0.35"/>
    <row r="526" s="144" customFormat="1" x14ac:dyDescent="0.35"/>
    <row r="527" s="144" customFormat="1" x14ac:dyDescent="0.35"/>
    <row r="528" s="144" customFormat="1" x14ac:dyDescent="0.35"/>
    <row r="529" s="144" customFormat="1" x14ac:dyDescent="0.35"/>
    <row r="530" s="144" customFormat="1" x14ac:dyDescent="0.35"/>
    <row r="531" s="144" customFormat="1" x14ac:dyDescent="0.35"/>
    <row r="532" s="144" customFormat="1" x14ac:dyDescent="0.35"/>
    <row r="533" s="144" customFormat="1" x14ac:dyDescent="0.35"/>
    <row r="534" s="144" customFormat="1" x14ac:dyDescent="0.35"/>
    <row r="535" s="144" customFormat="1" x14ac:dyDescent="0.35"/>
    <row r="536" s="144" customFormat="1" x14ac:dyDescent="0.35"/>
    <row r="537" s="144" customFormat="1" x14ac:dyDescent="0.35"/>
    <row r="538" s="144" customFormat="1" x14ac:dyDescent="0.35"/>
    <row r="539" s="144" customFormat="1" x14ac:dyDescent="0.35"/>
    <row r="540" s="144" customFormat="1" x14ac:dyDescent="0.35"/>
    <row r="541" s="144" customFormat="1" x14ac:dyDescent="0.35"/>
    <row r="542" s="144" customFormat="1" x14ac:dyDescent="0.35"/>
    <row r="543" s="144" customFormat="1" x14ac:dyDescent="0.35"/>
    <row r="544" s="144" customFormat="1" x14ac:dyDescent="0.35"/>
    <row r="545" s="144" customFormat="1" x14ac:dyDescent="0.35"/>
    <row r="546" s="144" customFormat="1" x14ac:dyDescent="0.35"/>
    <row r="547" s="144" customFormat="1" x14ac:dyDescent="0.35"/>
    <row r="548" s="144" customFormat="1" x14ac:dyDescent="0.35"/>
    <row r="549" s="144" customFormat="1" x14ac:dyDescent="0.35"/>
    <row r="550" s="144" customFormat="1" x14ac:dyDescent="0.35"/>
    <row r="551" s="144" customFormat="1" x14ac:dyDescent="0.35"/>
    <row r="552" s="144" customFormat="1" x14ac:dyDescent="0.35"/>
    <row r="553" s="144" customFormat="1" x14ac:dyDescent="0.35"/>
    <row r="554" s="144" customFormat="1" x14ac:dyDescent="0.35"/>
    <row r="555" s="144" customFormat="1" x14ac:dyDescent="0.35"/>
    <row r="556" s="144" customFormat="1" x14ac:dyDescent="0.35"/>
    <row r="557" s="144" customFormat="1" x14ac:dyDescent="0.35"/>
    <row r="558" s="144" customFormat="1" x14ac:dyDescent="0.35"/>
    <row r="559" s="144" customFormat="1" x14ac:dyDescent="0.35"/>
    <row r="560" s="144" customFormat="1" x14ac:dyDescent="0.35"/>
    <row r="561" s="144" customFormat="1" x14ac:dyDescent="0.35"/>
    <row r="562" s="144" customFormat="1" x14ac:dyDescent="0.35"/>
    <row r="563" s="144" customFormat="1" x14ac:dyDescent="0.35"/>
    <row r="564" s="144" customFormat="1" x14ac:dyDescent="0.35"/>
    <row r="565" s="144" customFormat="1" x14ac:dyDescent="0.35"/>
    <row r="566" s="144" customFormat="1" x14ac:dyDescent="0.35"/>
    <row r="567" s="144" customFormat="1" x14ac:dyDescent="0.35"/>
    <row r="568" s="144" customFormat="1" x14ac:dyDescent="0.35"/>
    <row r="569" s="144" customFormat="1" x14ac:dyDescent="0.35"/>
    <row r="570" s="144" customFormat="1" x14ac:dyDescent="0.35"/>
    <row r="571" s="144" customFormat="1" x14ac:dyDescent="0.35"/>
    <row r="572" s="144" customFormat="1" x14ac:dyDescent="0.35"/>
    <row r="573" s="144" customFormat="1" x14ac:dyDescent="0.35"/>
    <row r="574" s="144" customFormat="1" x14ac:dyDescent="0.35"/>
    <row r="575" s="144" customFormat="1" x14ac:dyDescent="0.35"/>
    <row r="576" s="144" customFormat="1" x14ac:dyDescent="0.35"/>
    <row r="577" s="144" customFormat="1" x14ac:dyDescent="0.35"/>
    <row r="578" s="144" customFormat="1" x14ac:dyDescent="0.35"/>
    <row r="579" s="144" customFormat="1" x14ac:dyDescent="0.35"/>
    <row r="580" s="144" customFormat="1" x14ac:dyDescent="0.35"/>
    <row r="581" s="144" customFormat="1" x14ac:dyDescent="0.35"/>
    <row r="582" s="144" customFormat="1" x14ac:dyDescent="0.35"/>
    <row r="583" s="144" customFormat="1" x14ac:dyDescent="0.35"/>
    <row r="584" s="144" customFormat="1" x14ac:dyDescent="0.35"/>
    <row r="585" s="144" customFormat="1" x14ac:dyDescent="0.35"/>
    <row r="586" s="144" customFormat="1" x14ac:dyDescent="0.35"/>
    <row r="587" s="144" customFormat="1" x14ac:dyDescent="0.35"/>
    <row r="588" s="144" customFormat="1" x14ac:dyDescent="0.35"/>
    <row r="589" s="144" customFormat="1" x14ac:dyDescent="0.35"/>
    <row r="590" s="144" customFormat="1" x14ac:dyDescent="0.35"/>
    <row r="591" s="144" customFormat="1" x14ac:dyDescent="0.35"/>
    <row r="592" s="144" customFormat="1" x14ac:dyDescent="0.35"/>
    <row r="593" s="144" customFormat="1" x14ac:dyDescent="0.35"/>
    <row r="594" s="144" customFormat="1" x14ac:dyDescent="0.35"/>
    <row r="595" s="144" customFormat="1" x14ac:dyDescent="0.35"/>
    <row r="596" s="144" customFormat="1" x14ac:dyDescent="0.35"/>
    <row r="597" s="144" customFormat="1" x14ac:dyDescent="0.35"/>
    <row r="598" s="144" customFormat="1" x14ac:dyDescent="0.35"/>
    <row r="599" s="144" customFormat="1" x14ac:dyDescent="0.35"/>
    <row r="600" s="144" customFormat="1" x14ac:dyDescent="0.35"/>
    <row r="601" s="144" customFormat="1" x14ac:dyDescent="0.35"/>
    <row r="602" s="144" customFormat="1" x14ac:dyDescent="0.35"/>
    <row r="603" s="144" customFormat="1" x14ac:dyDescent="0.35"/>
    <row r="604" s="144" customFormat="1" x14ac:dyDescent="0.35"/>
    <row r="605" s="144" customFormat="1" x14ac:dyDescent="0.35"/>
    <row r="606" s="144" customFormat="1" x14ac:dyDescent="0.35"/>
    <row r="607" s="144" customFormat="1" x14ac:dyDescent="0.35"/>
    <row r="608" s="144" customFormat="1" x14ac:dyDescent="0.35"/>
    <row r="609" s="144" customFormat="1" x14ac:dyDescent="0.35"/>
    <row r="610" s="144" customFormat="1" x14ac:dyDescent="0.35"/>
    <row r="611" s="144" customFormat="1" x14ac:dyDescent="0.35"/>
    <row r="612" s="144" customFormat="1" x14ac:dyDescent="0.35"/>
    <row r="613" s="144" customFormat="1" x14ac:dyDescent="0.35"/>
    <row r="614" s="144" customFormat="1" x14ac:dyDescent="0.35"/>
    <row r="615" s="144" customFormat="1" x14ac:dyDescent="0.35"/>
    <row r="616" s="144" customFormat="1" x14ac:dyDescent="0.35"/>
    <row r="617" s="144" customFormat="1" x14ac:dyDescent="0.35"/>
    <row r="618" s="144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квітень</vt:lpstr>
      <vt:lpstr>квітень!Заголовки_для_печати</vt:lpstr>
      <vt:lpstr>квітень!Область_печати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2016-06-07T08:20:35Z</dcterms:created>
  <dcterms:modified xsi:type="dcterms:W3CDTF">2016-06-07T09:05:23Z</dcterms:modified>
</cp:coreProperties>
</file>