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жовтень" sheetId="1" r:id="rId1"/>
  </sheets>
  <externalReferences>
    <externalReference r:id="rId4"/>
  </externalReferences>
  <definedNames>
    <definedName name="_xlnm.Print_Titles" localSheetId="0">'жовтень'!$A:$E</definedName>
    <definedName name="_xlnm.Print_Area" localSheetId="0">'жовтень'!$D$1:$N$123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<sst xmlns="http://schemas.openxmlformats.org/spreadsheetml/2006/main" count="134" uniqueCount="132">
  <si>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за січень - жовтень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</si>
  <si>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</si>
  <si>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</si>
  <si>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</si>
  <si>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</si>
  <si>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</si>
  <si>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</si>
  <si>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</si>
  <si>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</si>
  <si>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січень-жовтень 2016 року з урах.змін</t>
  </si>
  <si>
    <t>ФАКТ</t>
  </si>
  <si>
    <t xml:space="preserve"> % виконання до плану січня-жовтня п.р.</t>
  </si>
  <si>
    <t>Відхилення факту від плану січня-жовтня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</si>
  <si>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</si>
  <si>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</si>
  <si>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01.11.2016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</si>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</sst>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7" zoomScaleNormal="50" zoomScaleSheetLayoutView="27" zoomScalePageLayoutView="0" workbookViewId="0" topLeftCell="D1">
      <selection activeCell="J14" sqref="J14"/>
    </sheetView>
  </sheetViews>
  <sheetFormatPr defaultColWidth="9.00390625" defaultRowHeight="12.75"/>
  <cols>
    <col min="1" max="3" width="0.74609375" style="145" hidden="1" customWidth="1"/>
    <col min="4" max="4" width="50.00390625" style="145" customWidth="1"/>
    <col min="5" max="5" width="241.00390625" style="145" customWidth="1"/>
    <col min="6" max="6" width="53.375" style="145" hidden="1" customWidth="1"/>
    <col min="7" max="8" width="57.375" style="145" customWidth="1"/>
    <col min="9" max="9" width="49.875" style="145" customWidth="1"/>
    <col min="10" max="10" width="52.125" style="145" customWidth="1"/>
    <col min="11" max="11" width="43.75390625" style="145" customWidth="1"/>
    <col min="12" max="12" width="43.125" style="145" customWidth="1"/>
    <col min="13" max="13" width="44.875" style="144" customWidth="1"/>
    <col min="14" max="14" width="48.00390625" style="144" customWidth="1"/>
    <col min="15" max="16384" width="9.125" style="144" customWidth="1"/>
  </cols>
  <sheetData>
    <row r="1" spans="1:17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2392903.2</v>
      </c>
      <c r="I5" s="23">
        <f>I6+I24+I38+I40+I43+I77</f>
        <v>1920778.5</v>
      </c>
      <c r="J5" s="23">
        <f>J6+J24+J38+J40+J43+J77</f>
        <v>2246853.69586</v>
      </c>
      <c r="K5" s="24">
        <f>J5/I5</f>
        <v>1.16976199799196</v>
      </c>
      <c r="L5" s="25">
        <f aca="true" t="shared" si="0" ref="L5:L68">J5-I5</f>
        <v>326075.19585999986</v>
      </c>
      <c r="M5" s="26">
        <f>J5/H5</f>
        <v>0.9389655611058566</v>
      </c>
      <c r="N5" s="27">
        <f aca="true" t="shared" si="1" ref="N5:N68">J5-H5</f>
        <v>-146049.50414000032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1295942.1</v>
      </c>
      <c r="I6" s="31">
        <f>I7+I13</f>
        <v>1002976.6</v>
      </c>
      <c r="J6" s="31">
        <f>J7+J13</f>
        <v>1164741.6280399999</v>
      </c>
      <c r="K6" s="32">
        <f>J6/I6</f>
        <v>1.161284947265968</v>
      </c>
      <c r="L6" s="31">
        <f t="shared" si="0"/>
        <v>161765.0280399999</v>
      </c>
      <c r="M6" s="26">
        <f>J6/H6</f>
        <v>0.8987605449657047</v>
      </c>
      <c r="N6" s="27">
        <f t="shared" si="1"/>
        <v>-131200.47196000023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813866.6</v>
      </c>
      <c r="J7" s="38">
        <f>J8+J9+J11+J12+J10+0.15298</f>
        <v>918015.1896999999</v>
      </c>
      <c r="K7" s="39">
        <f>J7/I7</f>
        <v>1.1279676419944005</v>
      </c>
      <c r="L7" s="40">
        <f t="shared" si="0"/>
        <v>104148.5896999999</v>
      </c>
      <c r="M7" s="26">
        <f>J7/H7</f>
        <v>0.9026623474299719</v>
      </c>
      <c r="N7" s="27">
        <f t="shared" si="1"/>
        <v>-98993.21030000015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749196.6</v>
      </c>
      <c r="J8" s="44">
        <f>2055180.4891-1233108.29364</f>
        <v>822072.1954599998</v>
      </c>
      <c r="K8" s="45">
        <f>J8/I8</f>
        <v>1.0972716580133972</v>
      </c>
      <c r="L8" s="44">
        <f t="shared" si="0"/>
        <v>72875.59545999987</v>
      </c>
      <c r="M8" s="45">
        <f>J8/H8</f>
        <v>0.8893916743156287</v>
      </c>
      <c r="N8" s="46">
        <f t="shared" si="1"/>
        <v>-102236.20454000018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5960</v>
      </c>
      <c r="J9" s="44">
        <f>18651.95388-11191.1723</f>
        <v>7460.781580000001</v>
      </c>
      <c r="K9" s="45">
        <f>J9/I9</f>
        <v>1.2518089899328861</v>
      </c>
      <c r="L9" s="44">
        <f t="shared" si="0"/>
        <v>1500.7815800000008</v>
      </c>
      <c r="M9" s="45">
        <f>J9/H9</f>
        <v>1.008213727027027</v>
      </c>
      <c r="N9" s="46">
        <f t="shared" si="1"/>
        <v>60.78158000000076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34800</v>
      </c>
      <c r="J11" s="44">
        <f>124137.47201-74482.48315</f>
        <v>49654.98886</v>
      </c>
      <c r="K11" s="45">
        <f>J11/I11</f>
        <v>1.4268674959770113</v>
      </c>
      <c r="L11" s="44">
        <f t="shared" si="0"/>
        <v>14854.988859999998</v>
      </c>
      <c r="M11" s="45">
        <f>J11/H11</f>
        <v>0.9512449973180076</v>
      </c>
      <c r="N11" s="46">
        <f t="shared" si="1"/>
        <v>-2545.0111400000023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23910</v>
      </c>
      <c r="J12" s="44">
        <f>97067.67696-58240.60614</f>
        <v>38827.07081999999</v>
      </c>
      <c r="K12" s="45">
        <f>J12/I12</f>
        <v>1.6238841831869508</v>
      </c>
      <c r="L12" s="44">
        <f t="shared" si="0"/>
        <v>14917.070819999994</v>
      </c>
      <c r="M12" s="45">
        <f>J12/H12</f>
        <v>1.1730232876132929</v>
      </c>
      <c r="N12" s="46">
        <f t="shared" si="1"/>
        <v>5727.070819999994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</v>
      </c>
      <c r="H13" s="38">
        <f>H14+H15+H16+H17+H18+H19+H20+H21+H22+H23</f>
        <v>278933.7</v>
      </c>
      <c r="I13" s="38">
        <f>I14+I15+I16+I17+I18+I19+I20+I21+I22+I23</f>
        <v>189110</v>
      </c>
      <c r="J13" s="38">
        <f>J14+J15+J16+J17+J18+J19+J20+J21+J22+J23</f>
        <v>246726.43833999996</v>
      </c>
      <c r="K13" s="26">
        <f>J13/I13</f>
        <v>1.304671558035006</v>
      </c>
      <c r="L13" s="38">
        <f t="shared" si="0"/>
        <v>57616.438339999964</v>
      </c>
      <c r="M13" s="26">
        <f>J13/H13</f>
        <v>0.8845343475528412</v>
      </c>
      <c r="N13" s="27">
        <f t="shared" si="1"/>
        <v>-32207.261660000047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722</v>
      </c>
      <c r="J14" s="44">
        <v>1695.21788</v>
      </c>
      <c r="K14" s="45">
        <f>J14/I14</f>
        <v>2.3479472022160666</v>
      </c>
      <c r="L14" s="44">
        <f t="shared" si="0"/>
        <v>973.2178799999999</v>
      </c>
      <c r="M14" s="45">
        <f>J14/H14</f>
        <v>1.8667744521528464</v>
      </c>
      <c r="N14" s="46">
        <f t="shared" si="1"/>
        <v>787.1178799999999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138.28375</v>
      </c>
      <c r="K15" s="45">
        <v>0</v>
      </c>
      <c r="L15" s="44">
        <f t="shared" si="0"/>
        <v>138.28375</v>
      </c>
      <c r="M15" s="45">
        <v>0</v>
      </c>
      <c r="N15" s="46">
        <f t="shared" si="1"/>
        <v>138.28375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96300</v>
      </c>
      <c r="J16" s="44">
        <f>1250893.92583-1125804.53322</f>
        <v>125089.39260999998</v>
      </c>
      <c r="K16" s="45">
        <f aca="true" t="shared" si="2" ref="K16:K21">J16/I16</f>
        <v>1.2989552711318793</v>
      </c>
      <c r="L16" s="44">
        <f t="shared" si="0"/>
        <v>28789.39260999998</v>
      </c>
      <c r="M16" s="45">
        <f aca="true" t="shared" si="3" ref="M16:M21">J16/H16</f>
        <v>0.9210820694809545</v>
      </c>
      <c r="N16" s="46">
        <f t="shared" si="1"/>
        <v>-10717.60739000002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10080</v>
      </c>
      <c r="J17" s="44">
        <f>153541.23044-138187.10715</f>
        <v>15354.123290000018</v>
      </c>
      <c r="K17" s="45">
        <f t="shared" si="2"/>
        <v>1.5232265168650811</v>
      </c>
      <c r="L17" s="44">
        <f t="shared" si="0"/>
        <v>5274.123290000018</v>
      </c>
      <c r="M17" s="45">
        <f t="shared" si="3"/>
        <v>1.1373424659259272</v>
      </c>
      <c r="N17" s="46">
        <f t="shared" si="1"/>
        <v>1854.1232900000177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22620</v>
      </c>
      <c r="J18" s="44">
        <f>396296.27937-356666.65143</f>
        <v>39629.62793999998</v>
      </c>
      <c r="K18" s="45">
        <f t="shared" si="2"/>
        <v>1.7519729416445613</v>
      </c>
      <c r="L18" s="44">
        <f t="shared" si="0"/>
        <v>17009.627939999977</v>
      </c>
      <c r="M18" s="45">
        <f t="shared" si="3"/>
        <v>0.7477288290566033</v>
      </c>
      <c r="N18" s="46">
        <f t="shared" si="1"/>
        <v>-13370.372060000023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5570</v>
      </c>
      <c r="J19" s="44">
        <f>89694.92137-80725.42921</f>
        <v>8969.492159999994</v>
      </c>
      <c r="K19" s="45">
        <f t="shared" si="2"/>
        <v>1.6103217522441642</v>
      </c>
      <c r="L19" s="44">
        <f t="shared" si="0"/>
        <v>3399.4921599999943</v>
      </c>
      <c r="M19" s="45">
        <f t="shared" si="3"/>
        <v>0.7062592251968499</v>
      </c>
      <c r="N19" s="46">
        <f t="shared" si="1"/>
        <v>-3730.5078400000057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62</v>
      </c>
      <c r="J20" s="44">
        <f>131.34781-118.21303</f>
        <v>13.134780000000006</v>
      </c>
      <c r="K20" s="45">
        <f t="shared" si="2"/>
        <v>0.21185129032258074</v>
      </c>
      <c r="L20" s="44">
        <f t="shared" si="0"/>
        <v>-48.865219999999994</v>
      </c>
      <c r="M20" s="45">
        <f t="shared" si="3"/>
        <v>0.15901670702179185</v>
      </c>
      <c r="N20" s="46">
        <f t="shared" si="1"/>
        <v>-69.46521999999999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62830</v>
      </c>
      <c r="I21" s="43">
        <v>53670</v>
      </c>
      <c r="J21" s="44">
        <f>532313.76526-479082.38861</f>
        <v>53231.37664999999</v>
      </c>
      <c r="K21" s="45">
        <f t="shared" si="2"/>
        <v>0.991827401714179</v>
      </c>
      <c r="L21" s="44">
        <f t="shared" si="0"/>
        <v>-438.62335000000894</v>
      </c>
      <c r="M21" s="45">
        <f t="shared" si="3"/>
        <v>0.8472286590800572</v>
      </c>
      <c r="N21" s="46">
        <f t="shared" si="1"/>
        <v>-9598.623350000009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10.943-9.8487</f>
        <v>1.0943000000000005</v>
      </c>
      <c r="K22" s="45">
        <v>0</v>
      </c>
      <c r="L22" s="44">
        <f t="shared" si="0"/>
        <v>1.0943000000000005</v>
      </c>
      <c r="M22" s="45">
        <v>0</v>
      </c>
      <c r="N22" s="46">
        <f t="shared" si="1"/>
        <v>1.0943000000000005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86</v>
      </c>
      <c r="J23" s="44">
        <f>26046.94984-23442.25486</f>
        <v>2604.69498</v>
      </c>
      <c r="K23" s="45">
        <f>J23/I23</f>
        <v>30.28715093023256</v>
      </c>
      <c r="L23" s="44">
        <f t="shared" si="0"/>
        <v>2518.69498</v>
      </c>
      <c r="M23" s="45">
        <f>J23/H23</f>
        <v>24.5725941509434</v>
      </c>
      <c r="N23" s="46">
        <f t="shared" si="1"/>
        <v>2498.69498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10203.6</v>
      </c>
      <c r="J24" s="38">
        <f>J25+J27+J33+J36</f>
        <v>13935.591730000002</v>
      </c>
      <c r="K24" s="26">
        <f>J24/I24</f>
        <v>1.3657524530557843</v>
      </c>
      <c r="L24" s="38">
        <f t="shared" si="0"/>
        <v>3731.9917300000016</v>
      </c>
      <c r="M24" s="26">
        <f>J24/H24</f>
        <v>0.9794208575806136</v>
      </c>
      <c r="N24" s="27">
        <f t="shared" si="1"/>
        <v>-292.8082699999977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</v>
      </c>
      <c r="K25" s="45">
        <v>0</v>
      </c>
      <c r="L25" s="44">
        <f t="shared" si="0"/>
        <v>46.05548</v>
      </c>
      <c r="M25" s="45">
        <v>0</v>
      </c>
      <c r="N25" s="27">
        <f t="shared" si="1"/>
        <v>46.05548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</v>
      </c>
      <c r="K26" s="45">
        <v>0</v>
      </c>
      <c r="L26" s="44">
        <f t="shared" si="0"/>
        <v>46.05548</v>
      </c>
      <c r="M26" s="45">
        <v>0</v>
      </c>
      <c r="N26" s="46">
        <f t="shared" si="1"/>
        <v>46.05548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9920</v>
      </c>
      <c r="J27" s="51">
        <f>J28+J29+J31+J32+J30</f>
        <v>12960.636150000002</v>
      </c>
      <c r="K27" s="26">
        <f>J27/I27</f>
        <v>1.3065157409274195</v>
      </c>
      <c r="L27" s="38">
        <f t="shared" si="0"/>
        <v>3040.636150000002</v>
      </c>
      <c r="M27" s="26">
        <f>J27/H27</f>
        <v>0.9405396335268507</v>
      </c>
      <c r="N27" s="27">
        <f t="shared" si="1"/>
        <v>-819.3638499999979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9920</v>
      </c>
      <c r="J28" s="44">
        <f>25892.71211-12946.35616</f>
        <v>12946.355950000001</v>
      </c>
      <c r="K28" s="45">
        <f>J28/I28</f>
        <v>1.305076204637097</v>
      </c>
      <c r="L28" s="44">
        <f t="shared" si="0"/>
        <v>3026.355950000001</v>
      </c>
      <c r="M28" s="45">
        <f>J28/H28</f>
        <v>0.9395033345428158</v>
      </c>
      <c r="N28" s="46">
        <f t="shared" si="1"/>
        <v>-833.644049999999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</v>
      </c>
      <c r="K29" s="45">
        <v>0</v>
      </c>
      <c r="L29" s="44">
        <f t="shared" si="0"/>
        <v>2.31787</v>
      </c>
      <c r="M29" s="45">
        <v>0</v>
      </c>
      <c r="N29" s="46">
        <f t="shared" si="1"/>
        <v>2.31787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0.52466-0.26234</f>
        <v>0.26232</v>
      </c>
      <c r="K31" s="45">
        <v>0</v>
      </c>
      <c r="L31" s="44">
        <f t="shared" si="0"/>
        <v>0.26232</v>
      </c>
      <c r="M31" s="45">
        <v>0</v>
      </c>
      <c r="N31" s="46">
        <f t="shared" si="1"/>
        <v>0.26232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282.1</v>
      </c>
      <c r="J33" s="38">
        <f>J35+J34</f>
        <v>928.07122</v>
      </c>
      <c r="K33" s="26">
        <f>J33/I33</f>
        <v>3.2898660758596243</v>
      </c>
      <c r="L33" s="38">
        <f t="shared" si="0"/>
        <v>645.97122</v>
      </c>
      <c r="M33" s="26">
        <f aca="true" t="shared" si="4" ref="M33:M39">J33/H33</f>
        <v>2.076686551801298</v>
      </c>
      <c r="N33" s="27">
        <f t="shared" si="1"/>
        <v>481.17122000000006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80.1</v>
      </c>
      <c r="J34" s="44">
        <f>360.49693-270.37252</f>
        <v>90.12441000000001</v>
      </c>
      <c r="K34" s="45">
        <f>J34/I34</f>
        <v>1.125148689138577</v>
      </c>
      <c r="L34" s="44">
        <f t="shared" si="0"/>
        <v>10.024410000000017</v>
      </c>
      <c r="M34" s="45">
        <f t="shared" si="4"/>
        <v>0.8923208910891091</v>
      </c>
      <c r="N34" s="46">
        <f t="shared" si="1"/>
        <v>-10.875589999999988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</v>
      </c>
      <c r="K35" s="45">
        <f>J35/I35</f>
        <v>4.148251534653466</v>
      </c>
      <c r="L35" s="44">
        <f t="shared" si="0"/>
        <v>635.94681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1.5</v>
      </c>
      <c r="J36" s="51">
        <f>J37</f>
        <v>0.82888</v>
      </c>
      <c r="K36" s="26">
        <v>0</v>
      </c>
      <c r="L36" s="38">
        <f t="shared" si="0"/>
        <v>-0.67112</v>
      </c>
      <c r="M36" s="26">
        <f t="shared" si="4"/>
        <v>0.5525866666666667</v>
      </c>
      <c r="N36" s="27">
        <f t="shared" si="1"/>
        <v>-0.67112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1.5</v>
      </c>
      <c r="J37" s="44">
        <v>0.82888</v>
      </c>
      <c r="K37" s="45">
        <v>0</v>
      </c>
      <c r="L37" s="44">
        <f t="shared" si="0"/>
        <v>-0.67112</v>
      </c>
      <c r="M37" s="45">
        <f t="shared" si="4"/>
        <v>0.5525866666666667</v>
      </c>
      <c r="N37" s="46">
        <f t="shared" si="1"/>
        <v>-0.67112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125750.4</v>
      </c>
      <c r="H38" s="38">
        <f>H39</f>
        <v>141314</v>
      </c>
      <c r="I38" s="38">
        <f>I39</f>
        <v>120327.5</v>
      </c>
      <c r="J38" s="38">
        <f>J39</f>
        <v>152854.70038</v>
      </c>
      <c r="K38" s="26">
        <f>J38/I38</f>
        <v>1.2703222486962664</v>
      </c>
      <c r="L38" s="38">
        <f t="shared" si="0"/>
        <v>32527.200379999995</v>
      </c>
      <c r="M38" s="26">
        <f t="shared" si="4"/>
        <v>1.0816670703539635</v>
      </c>
      <c r="N38" s="27">
        <f t="shared" si="1"/>
        <v>11540.700379999995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125750.4</v>
      </c>
      <c r="H39" s="43">
        <v>141314</v>
      </c>
      <c r="I39" s="43">
        <v>120327.5</v>
      </c>
      <c r="J39" s="44">
        <v>152854.70038</v>
      </c>
      <c r="K39" s="45">
        <f>J39/I39</f>
        <v>1.2703222486962664</v>
      </c>
      <c r="L39" s="44">
        <f t="shared" si="0"/>
        <v>32527.200379999995</v>
      </c>
      <c r="M39" s="45">
        <f t="shared" si="4"/>
        <v>1.0816670703539635</v>
      </c>
      <c r="N39" s="46">
        <f t="shared" si="1"/>
        <v>11540.700379999995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639772.7</v>
      </c>
      <c r="H43" s="38">
        <f>H44+H56+H58+H61+H72</f>
        <v>941418.7</v>
      </c>
      <c r="I43" s="38">
        <f>I44+I56+I58+I61+I72</f>
        <v>787270.8</v>
      </c>
      <c r="J43" s="38">
        <f>J44+J56+J58+J61+J72</f>
        <v>915321.7489499999</v>
      </c>
      <c r="K43" s="26">
        <f>J43/I43</f>
        <v>1.1626517190146006</v>
      </c>
      <c r="L43" s="38">
        <f t="shared" si="0"/>
        <v>128050.94894999987</v>
      </c>
      <c r="M43" s="26">
        <f aca="true" t="shared" si="5" ref="M43:M56">J43/H43</f>
        <v>0.9722791239965809</v>
      </c>
      <c r="N43" s="27">
        <f t="shared" si="1"/>
        <v>-26096.951050000032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725149.8999999999</v>
      </c>
      <c r="I44" s="38">
        <f>I45+I46+I47+I48+I49+I50+I51+I52+I54+I53</f>
        <v>605077.5</v>
      </c>
      <c r="J44" s="38">
        <f>J45+J46+J47+J48+J49+J50+J51+J52+J54+J53</f>
        <v>666122.3050999999</v>
      </c>
      <c r="K44" s="26">
        <f>J44/I44</f>
        <v>1.1008875806818132</v>
      </c>
      <c r="L44" s="38">
        <f t="shared" si="0"/>
        <v>61044.80509999988</v>
      </c>
      <c r="M44" s="26">
        <f t="shared" si="5"/>
        <v>0.9185994579879276</v>
      </c>
      <c r="N44" s="27">
        <f t="shared" si="1"/>
        <v>-59027.594900000026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1207</v>
      </c>
      <c r="J45" s="44">
        <v>2376.94663</v>
      </c>
      <c r="K45" s="45">
        <f>J45/I45</f>
        <v>1.9693012676056336</v>
      </c>
      <c r="L45" s="44">
        <f t="shared" si="0"/>
        <v>1169.94663</v>
      </c>
      <c r="M45" s="45">
        <f t="shared" si="5"/>
        <v>1.451304573207962</v>
      </c>
      <c r="N45" s="46">
        <f t="shared" si="1"/>
        <v>739.14663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</v>
      </c>
      <c r="H46" s="43">
        <v>1191.9</v>
      </c>
      <c r="I46" s="43">
        <v>883</v>
      </c>
      <c r="J46" s="44">
        <v>1087.48209</v>
      </c>
      <c r="K46" s="45">
        <f>J46/I46</f>
        <v>1.2315765458663646</v>
      </c>
      <c r="L46" s="44">
        <f t="shared" si="0"/>
        <v>204.48208999999997</v>
      </c>
      <c r="M46" s="45">
        <f t="shared" si="5"/>
        <v>0.9123937326956959</v>
      </c>
      <c r="N46" s="46">
        <f t="shared" si="1"/>
        <v>-104.41791000000012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151.99431</v>
      </c>
      <c r="K47" s="45">
        <v>0</v>
      </c>
      <c r="L47" s="44">
        <f t="shared" si="0"/>
        <v>148.99431</v>
      </c>
      <c r="M47" s="45">
        <f t="shared" si="5"/>
        <v>11.01408043478261</v>
      </c>
      <c r="N47" s="46">
        <f t="shared" si="1"/>
        <v>138.19431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22310</v>
      </c>
      <c r="J48" s="44">
        <v>32402.7922</v>
      </c>
      <c r="K48" s="45">
        <f>J48/I48</f>
        <v>1.4523887135813536</v>
      </c>
      <c r="L48" s="44">
        <f t="shared" si="0"/>
        <v>10092.7922</v>
      </c>
      <c r="M48" s="45">
        <f t="shared" si="5"/>
        <v>0.99675443502121</v>
      </c>
      <c r="N48" s="46">
        <f t="shared" si="1"/>
        <v>-105.5077999999994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243032.5</v>
      </c>
      <c r="I49" s="43">
        <v>209220</v>
      </c>
      <c r="J49" s="44">
        <v>223451.48458</v>
      </c>
      <c r="K49" s="45">
        <f>J49/I49</f>
        <v>1.0680216259439823</v>
      </c>
      <c r="L49" s="44">
        <f t="shared" si="0"/>
        <v>14231.48457999999</v>
      </c>
      <c r="M49" s="45">
        <f t="shared" si="5"/>
        <v>0.9194304653904313</v>
      </c>
      <c r="N49" s="46">
        <f t="shared" si="1"/>
        <v>-19581.01542000001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425467.3</v>
      </c>
      <c r="I50" s="43">
        <v>355100</v>
      </c>
      <c r="J50" s="44">
        <v>385870.21107</v>
      </c>
      <c r="K50" s="45">
        <f>J50/I50</f>
        <v>1.086652241819206</v>
      </c>
      <c r="L50" s="44">
        <f t="shared" si="0"/>
        <v>30770.21107000002</v>
      </c>
      <c r="M50" s="45">
        <f t="shared" si="5"/>
        <v>0.9069327092117303</v>
      </c>
      <c r="N50" s="46">
        <f t="shared" si="1"/>
        <v>-39597.08892999997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5630</v>
      </c>
      <c r="J51" s="44">
        <v>11566.07465</v>
      </c>
      <c r="K51" s="45">
        <f>J51/I51</f>
        <v>2.054364946714032</v>
      </c>
      <c r="L51" s="44">
        <f t="shared" si="0"/>
        <v>5936.0746500000005</v>
      </c>
      <c r="M51" s="45">
        <f t="shared" si="5"/>
        <v>1.6404150864453175</v>
      </c>
      <c r="N51" s="46">
        <f t="shared" si="1"/>
        <v>4515.374650000001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1703</v>
      </c>
      <c r="J52" s="44">
        <v>1710.8219</v>
      </c>
      <c r="K52" s="45">
        <f>J52/I52</f>
        <v>1.0045930123311801</v>
      </c>
      <c r="L52" s="44">
        <f t="shared" si="0"/>
        <v>7.821899999999914</v>
      </c>
      <c r="M52" s="45">
        <f t="shared" si="5"/>
        <v>0.3891149953374122</v>
      </c>
      <c r="N52" s="46">
        <f t="shared" si="1"/>
        <v>-2685.8781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5680</v>
      </c>
      <c r="J53" s="44">
        <v>4602.12468</v>
      </c>
      <c r="K53" s="45">
        <v>0</v>
      </c>
      <c r="L53" s="44">
        <f t="shared" si="0"/>
        <v>-1077.87532</v>
      </c>
      <c r="M53" s="45">
        <f t="shared" si="5"/>
        <v>0.769586066889632</v>
      </c>
      <c r="N53" s="46">
        <f t="shared" si="1"/>
        <v>-1377.87532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3341.5</v>
      </c>
      <c r="J54" s="44">
        <v>2902.37299</v>
      </c>
      <c r="K54" s="45">
        <v>0</v>
      </c>
      <c r="L54" s="44">
        <f t="shared" si="0"/>
        <v>-439.12701000000015</v>
      </c>
      <c r="M54" s="45">
        <f t="shared" si="5"/>
        <v>0.7497928104575163</v>
      </c>
      <c r="N54" s="46">
        <f t="shared" si="1"/>
        <v>-968.5270100000002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2013.3</v>
      </c>
      <c r="J55" s="38">
        <f>J56</f>
        <v>1751.45528</v>
      </c>
      <c r="K55" s="26">
        <f>J55/I55</f>
        <v>0.8699425222271892</v>
      </c>
      <c r="L55" s="38">
        <f t="shared" si="0"/>
        <v>-261.84472000000005</v>
      </c>
      <c r="M55" s="26">
        <f t="shared" si="5"/>
        <v>0.4156967887404172</v>
      </c>
      <c r="N55" s="27">
        <f t="shared" si="1"/>
        <v>-2461.84472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</v>
      </c>
      <c r="G56" s="43">
        <v>4213.3</v>
      </c>
      <c r="H56" s="43">
        <v>4213.3</v>
      </c>
      <c r="I56" s="43">
        <v>2013.3</v>
      </c>
      <c r="J56" s="44">
        <v>1751.45528</v>
      </c>
      <c r="K56" s="45">
        <f>J56/I56</f>
        <v>0.8699425222271892</v>
      </c>
      <c r="L56" s="44">
        <f t="shared" si="0"/>
        <v>-261.84472000000005</v>
      </c>
      <c r="M56" s="45">
        <f t="shared" si="5"/>
        <v>0.4156967887404172</v>
      </c>
      <c r="N56" s="46">
        <f t="shared" si="1"/>
        <v>-2461.84472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</v>
      </c>
      <c r="G58" s="38">
        <f>G59+G60</f>
        <v>537.1</v>
      </c>
      <c r="H58" s="38">
        <f>H59+H60</f>
        <v>997.8</v>
      </c>
      <c r="I58" s="38">
        <f>I59+I60</f>
        <v>530</v>
      </c>
      <c r="J58" s="38">
        <f>J59+J60</f>
        <v>1000.59018</v>
      </c>
      <c r="K58" s="26">
        <f>J58/I58</f>
        <v>1.887906</v>
      </c>
      <c r="L58" s="38">
        <f t="shared" si="0"/>
        <v>470.59018000000003</v>
      </c>
      <c r="M58" s="26">
        <f>J58/H58</f>
        <v>1.0027963319302466</v>
      </c>
      <c r="N58" s="27">
        <f t="shared" si="1"/>
        <v>2.7901800000000776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530</v>
      </c>
      <c r="J59" s="44">
        <v>958.09739</v>
      </c>
      <c r="K59" s="45">
        <f>J59/I59</f>
        <v>1.807730924528302</v>
      </c>
      <c r="L59" s="44">
        <f t="shared" si="0"/>
        <v>428.09739</v>
      </c>
      <c r="M59" s="45">
        <f>J59/H59</f>
        <v>0.9602098516736821</v>
      </c>
      <c r="N59" s="46">
        <f t="shared" si="1"/>
        <v>-39.702609999999936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42.49279</v>
      </c>
      <c r="K60" s="45">
        <v>0</v>
      </c>
      <c r="L60" s="44">
        <f t="shared" si="0"/>
        <v>42.49279</v>
      </c>
      <c r="M60" s="45">
        <v>0</v>
      </c>
      <c r="N60" s="46">
        <f t="shared" si="1"/>
        <v>42.49279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-164.57391</v>
      </c>
      <c r="K61" s="26">
        <v>0</v>
      </c>
      <c r="L61" s="38">
        <f t="shared" si="0"/>
        <v>-164.57391</v>
      </c>
      <c r="M61" s="26">
        <v>0</v>
      </c>
      <c r="N61" s="27">
        <f t="shared" si="1"/>
        <v>-164.57391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-12.47727</v>
      </c>
      <c r="K62" s="45">
        <v>0</v>
      </c>
      <c r="L62" s="44">
        <f t="shared" si="0"/>
        <v>-12.47727</v>
      </c>
      <c r="M62" s="45">
        <v>0</v>
      </c>
      <c r="N62" s="46">
        <f t="shared" si="1"/>
        <v>-12.47727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-101.63973</v>
      </c>
      <c r="K63" s="45">
        <v>0</v>
      </c>
      <c r="L63" s="44">
        <f t="shared" si="0"/>
        <v>-101.63973</v>
      </c>
      <c r="M63" s="45">
        <v>0</v>
      </c>
      <c r="N63" s="46">
        <f t="shared" si="1"/>
        <v>-101.63973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5</v>
      </c>
      <c r="K65" s="45">
        <v>0</v>
      </c>
      <c r="L65" s="44">
        <f t="shared" si="0"/>
        <v>5</v>
      </c>
      <c r="M65" s="45">
        <v>0</v>
      </c>
      <c r="N65" s="46">
        <f t="shared" si="1"/>
        <v>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-12.26043</v>
      </c>
      <c r="K66" s="45">
        <v>0</v>
      </c>
      <c r="L66" s="44">
        <f t="shared" si="0"/>
        <v>-12.26043</v>
      </c>
      <c r="M66" s="45">
        <v>0</v>
      </c>
      <c r="N66" s="46">
        <f t="shared" si="1"/>
        <v>-12.26043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</v>
      </c>
      <c r="K67" s="45">
        <v>0</v>
      </c>
      <c r="L67" s="44">
        <f t="shared" si="0"/>
        <v>-29.8638</v>
      </c>
      <c r="M67" s="45">
        <v>0</v>
      </c>
      <c r="N67" s="46">
        <f t="shared" si="1"/>
        <v>-29.8638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-13.33268</v>
      </c>
      <c r="K69" s="45">
        <v>0</v>
      </c>
      <c r="L69" s="44">
        <f aca="true" t="shared" si="6" ref="L69:L122">J69-I69</f>
        <v>-13.33268</v>
      </c>
      <c r="M69" s="45">
        <v>0</v>
      </c>
      <c r="N69" s="46">
        <f aca="true" t="shared" si="7" ref="N69:N122">J69-H69</f>
        <v>-13.33268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179650</v>
      </c>
      <c r="J72" s="38">
        <f>J74+J75+J73+J76</f>
        <v>246611.97230000002</v>
      </c>
      <c r="K72" s="26">
        <f>J72/I72</f>
        <v>1.3727357211244087</v>
      </c>
      <c r="L72" s="38">
        <f t="shared" si="6"/>
        <v>66961.97230000002</v>
      </c>
      <c r="M72" s="26">
        <f>J72/H72</f>
        <v>1.168457593823869</v>
      </c>
      <c r="N72" s="27">
        <f t="shared" si="7"/>
        <v>35554.27230000001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-69.79569</v>
      </c>
      <c r="K73" s="45">
        <v>0</v>
      </c>
      <c r="L73" s="44">
        <f t="shared" si="6"/>
        <v>-69.79569</v>
      </c>
      <c r="M73" s="45">
        <v>0</v>
      </c>
      <c r="N73" s="46">
        <f t="shared" si="7"/>
        <v>-69.79569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61950</v>
      </c>
      <c r="J74" s="44">
        <v>82213.04821</v>
      </c>
      <c r="K74" s="45">
        <f>J74/I74</f>
        <v>1.3270871381759481</v>
      </c>
      <c r="L74" s="44">
        <f t="shared" si="6"/>
        <v>20263.048209999994</v>
      </c>
      <c r="M74" s="45">
        <f>J74/H74</f>
        <v>1.1020515845844503</v>
      </c>
      <c r="N74" s="46">
        <f t="shared" si="7"/>
        <v>7613.048209999994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</v>
      </c>
      <c r="I75" s="43">
        <v>117700</v>
      </c>
      <c r="J75" s="44">
        <v>164467.3746</v>
      </c>
      <c r="K75" s="45">
        <f>J75/I75</f>
        <v>1.3973438793542907</v>
      </c>
      <c r="L75" s="44">
        <f t="shared" si="6"/>
        <v>46767.37460000001</v>
      </c>
      <c r="M75" s="45">
        <f>J75/H75</f>
        <v>1.2052626901963026</v>
      </c>
      <c r="N75" s="46">
        <f t="shared" si="7"/>
        <v>28009.6746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1.34518</v>
      </c>
      <c r="K76" s="45">
        <v>0</v>
      </c>
      <c r="L76" s="44">
        <f t="shared" si="6"/>
        <v>1.34518</v>
      </c>
      <c r="M76" s="45">
        <v>0</v>
      </c>
      <c r="N76" s="46">
        <f t="shared" si="7"/>
        <v>1.34518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36739.77</v>
      </c>
      <c r="I83" s="38">
        <f>I84+I91+I112</f>
        <v>28741.370000000003</v>
      </c>
      <c r="J83" s="38">
        <f>J84+J91+J112</f>
        <v>31672.946170000003</v>
      </c>
      <c r="K83" s="26">
        <f>J83/I83</f>
        <v>1.1019984840666954</v>
      </c>
      <c r="L83" s="38">
        <f t="shared" si="6"/>
        <v>2931.5761700000003</v>
      </c>
      <c r="M83" s="26">
        <f>J83/H83</f>
        <v>0.8620888527609184</v>
      </c>
      <c r="N83" s="27">
        <f t="shared" si="7"/>
        <v>-5066.823829999994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978</v>
      </c>
      <c r="J84" s="38">
        <f>J85+J88</f>
        <v>2515.22521</v>
      </c>
      <c r="K84" s="26">
        <f>J84/I84</f>
        <v>2.5718049182004092</v>
      </c>
      <c r="L84" s="38">
        <f t="shared" si="6"/>
        <v>1537.22521</v>
      </c>
      <c r="M84" s="26">
        <f>J84/H84</f>
        <v>1.5183973498339873</v>
      </c>
      <c r="N84" s="27">
        <f t="shared" si="7"/>
        <v>858.7252100000001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546.3</v>
      </c>
      <c r="H85" s="38">
        <f>H87+H86</f>
        <v>1221.5</v>
      </c>
      <c r="I85" s="38">
        <f>I87+I86</f>
        <v>774</v>
      </c>
      <c r="J85" s="38">
        <f>J87+J86</f>
        <v>2131.74176</v>
      </c>
      <c r="K85" s="26">
        <f>J85/I85</f>
        <v>2.7541883204134368</v>
      </c>
      <c r="L85" s="38">
        <f t="shared" si="6"/>
        <v>1357.7417599999999</v>
      </c>
      <c r="M85" s="26">
        <f>J85/H85</f>
        <v>1.7451835939418747</v>
      </c>
      <c r="N85" s="27">
        <f t="shared" si="7"/>
        <v>910.2417599999999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546.3</v>
      </c>
      <c r="H86" s="43">
        <v>1221.5</v>
      </c>
      <c r="I86" s="43">
        <v>774</v>
      </c>
      <c r="J86" s="44">
        <v>2081.61375</v>
      </c>
      <c r="K86" s="45">
        <f>J86/I86</f>
        <v>2.689423449612403</v>
      </c>
      <c r="L86" s="44">
        <f t="shared" si="6"/>
        <v>1307.61375</v>
      </c>
      <c r="M86" s="45">
        <f>J86/H86</f>
        <v>1.7041455178059763</v>
      </c>
      <c r="N86" s="46">
        <f t="shared" si="7"/>
        <v>860.11375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204</v>
      </c>
      <c r="J88" s="38">
        <f>J90+J89</f>
        <v>383.48345</v>
      </c>
      <c r="K88" s="26">
        <f>J88/I88</f>
        <v>1.8798208333333333</v>
      </c>
      <c r="L88" s="38">
        <f t="shared" si="6"/>
        <v>179.48345</v>
      </c>
      <c r="M88" s="26">
        <f aca="true" t="shared" si="8" ref="M88:M93">J88/H88</f>
        <v>0.8815711494252874</v>
      </c>
      <c r="N88" s="27">
        <f t="shared" si="7"/>
        <v>-51.516549999999995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6</v>
      </c>
      <c r="J89" s="44">
        <v>-4.25234</v>
      </c>
      <c r="K89" s="45">
        <f>J89/I89</f>
        <v>-0.7087233333333334</v>
      </c>
      <c r="L89" s="44">
        <f t="shared" si="6"/>
        <v>-10.25234</v>
      </c>
      <c r="M89" s="45">
        <f t="shared" si="8"/>
        <v>-0.3296387596899225</v>
      </c>
      <c r="N89" s="46">
        <f t="shared" si="7"/>
        <v>-17.152340000000002</v>
      </c>
      <c r="O89" s="28"/>
      <c r="P89" s="15"/>
      <c r="Q89" s="15"/>
    </row>
    <row r="90" spans="1:17" s="16" customFormat="1" ht="120" customHeight="1">
      <c r="A90" s="47"/>
      <c r="B90" s="48"/>
      <c r="C90" s="48"/>
      <c r="D90" s="58" t="s">
        <v>99</v>
      </c>
      <c r="E90" s="42" t="s">
        <v>100</v>
      </c>
      <c r="F90" s="43">
        <v>622.8</v>
      </c>
      <c r="G90" s="43">
        <v>422.1</v>
      </c>
      <c r="H90" s="43">
        <v>422.1</v>
      </c>
      <c r="I90" s="43">
        <v>198</v>
      </c>
      <c r="J90" s="44">
        <f>377.73579+10</f>
        <v>387.73579</v>
      </c>
      <c r="K90" s="45">
        <f>J90/I90</f>
        <v>1.9582615656565656</v>
      </c>
      <c r="L90" s="44">
        <f t="shared" si="6"/>
        <v>189.73579</v>
      </c>
      <c r="M90" s="45">
        <f t="shared" si="8"/>
        <v>0.9185875148069178</v>
      </c>
      <c r="N90" s="46">
        <f t="shared" si="7"/>
        <v>-34.364210000000014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27342.370000000003</v>
      </c>
      <c r="J91" s="38">
        <f>J92+J105+J107</f>
        <v>28549.56433</v>
      </c>
      <c r="K91" s="26">
        <f>J91/I91</f>
        <v>1.0441510494518214</v>
      </c>
      <c r="L91" s="38">
        <f t="shared" si="6"/>
        <v>1207.1943299999984</v>
      </c>
      <c r="M91" s="26">
        <f t="shared" si="8"/>
        <v>0.8292693961229105</v>
      </c>
      <c r="N91" s="27">
        <f t="shared" si="7"/>
        <v>-5877.805669999994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v>23246.97</v>
      </c>
      <c r="J92" s="60">
        <f>J93+J96+J97+J98+J99+J100+J101+J104+J102+J103+J94+J95</f>
        <v>24698.0236</v>
      </c>
      <c r="K92" s="45">
        <f>J92/I92</f>
        <v>1.0624190421375344</v>
      </c>
      <c r="L92" s="44">
        <f t="shared" si="6"/>
        <v>1451.0535999999993</v>
      </c>
      <c r="M92" s="45">
        <f t="shared" si="8"/>
        <v>0.8465628887174301</v>
      </c>
      <c r="N92" s="46">
        <f t="shared" si="7"/>
        <v>-4476.446399999997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60">
        <v>290</v>
      </c>
      <c r="J94" s="44">
        <v>750.18869</v>
      </c>
      <c r="K94" s="45">
        <v>0</v>
      </c>
      <c r="L94" s="44">
        <f t="shared" si="6"/>
        <v>460.18868999999995</v>
      </c>
      <c r="M94" s="45">
        <v>0</v>
      </c>
      <c r="N94" s="46">
        <f t="shared" si="7"/>
        <v>460.18868999999995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4.1</v>
      </c>
      <c r="J96" s="44">
        <v>0</v>
      </c>
      <c r="K96" s="45">
        <v>0</v>
      </c>
      <c r="L96" s="44">
        <f t="shared" si="6"/>
        <v>-4.1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71.6</v>
      </c>
      <c r="H98" s="43">
        <v>71.6</v>
      </c>
      <c r="I98" s="43">
        <v>60</v>
      </c>
      <c r="J98" s="44">
        <v>12.94485</v>
      </c>
      <c r="K98" s="45">
        <f>J98/I98</f>
        <v>0.2157475</v>
      </c>
      <c r="L98" s="44">
        <f t="shared" si="6"/>
        <v>-47.05515</v>
      </c>
      <c r="M98" s="45">
        <f>J98/H98</f>
        <v>0.18079399441340785</v>
      </c>
      <c r="N98" s="46">
        <f t="shared" si="7"/>
        <v>-58.65514999999999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0.6556137959953874</v>
      </c>
      <c r="N99" s="46">
        <f t="shared" si="7"/>
        <v>-1314.04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8307.3</v>
      </c>
      <c r="H100" s="43">
        <v>10207.3</v>
      </c>
      <c r="I100" s="43">
        <v>8540</v>
      </c>
      <c r="J100" s="44">
        <v>8672.02</v>
      </c>
      <c r="K100" s="45">
        <f>J100/I100</f>
        <v>1.0154590163934427</v>
      </c>
      <c r="L100" s="44">
        <f t="shared" si="6"/>
        <v>132.02000000000044</v>
      </c>
      <c r="M100" s="45">
        <f>J100/H100</f>
        <v>0.8495899993142164</v>
      </c>
      <c r="N100" s="46">
        <f t="shared" si="7"/>
        <v>-1535.2799999999988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</v>
      </c>
      <c r="H101" s="43">
        <v>1071.9</v>
      </c>
      <c r="I101" s="43">
        <v>833</v>
      </c>
      <c r="J101" s="44">
        <v>898.31656</v>
      </c>
      <c r="K101" s="45">
        <f>J101/I101</f>
        <v>1.078411236494598</v>
      </c>
      <c r="L101" s="44">
        <f t="shared" si="6"/>
        <v>65.31655999999998</v>
      </c>
      <c r="M101" s="45">
        <f>J101/H101</f>
        <v>0.8380600429144509</v>
      </c>
      <c r="N101" s="46">
        <f t="shared" si="7"/>
        <v>-173.5834400000001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9868.27</v>
      </c>
      <c r="J102" s="44">
        <v>10646.34875</v>
      </c>
      <c r="K102" s="45">
        <f>J102/I102</f>
        <v>1.0788465202107358</v>
      </c>
      <c r="L102" s="44">
        <f t="shared" si="6"/>
        <v>778.0787499999988</v>
      </c>
      <c r="M102" s="45">
        <f>J102/H102</f>
        <v>0.8151831307182886</v>
      </c>
      <c r="N102" s="46">
        <f t="shared" si="7"/>
        <v>-2413.7212500000005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579.8</v>
      </c>
      <c r="I103" s="43">
        <v>579.8</v>
      </c>
      <c r="J103" s="44">
        <v>1059.92869</v>
      </c>
      <c r="K103" s="45">
        <v>0</v>
      </c>
      <c r="L103" s="44">
        <f t="shared" si="6"/>
        <v>480.12869</v>
      </c>
      <c r="M103" s="45">
        <v>0</v>
      </c>
      <c r="N103" s="46">
        <f t="shared" si="7"/>
        <v>480.12869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147.35606</v>
      </c>
      <c r="K104" s="45">
        <v>0</v>
      </c>
      <c r="L104" s="44">
        <f t="shared" si="6"/>
        <v>75.65606000000001</v>
      </c>
      <c r="M104" s="45">
        <v>0</v>
      </c>
      <c r="N104" s="46">
        <f t="shared" si="7"/>
        <v>75.65606000000001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1790</v>
      </c>
      <c r="J105" s="51">
        <f>J106</f>
        <v>1502.13365</v>
      </c>
      <c r="K105" s="26">
        <f>J105/I105</f>
        <v>0.8391808100558659</v>
      </c>
      <c r="L105" s="38">
        <f t="shared" si="6"/>
        <v>-287.86635</v>
      </c>
      <c r="M105" s="26">
        <f>J105/H105</f>
        <v>0.6898115585966201</v>
      </c>
      <c r="N105" s="27">
        <f t="shared" si="7"/>
        <v>-675.4663499999999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1790</v>
      </c>
      <c r="J106" s="44">
        <f>293.16047+1208.97318</f>
        <v>1502.13365</v>
      </c>
      <c r="K106" s="45">
        <f>J106/I106</f>
        <v>0.8391808100558659</v>
      </c>
      <c r="L106" s="44">
        <f t="shared" si="6"/>
        <v>-287.86635</v>
      </c>
      <c r="M106" s="45">
        <f>J106/H106</f>
        <v>0.6898115585966201</v>
      </c>
      <c r="N106" s="46">
        <f t="shared" si="7"/>
        <v>-675.4663499999999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117</v>
      </c>
      <c r="F107" s="53">
        <v>601.8</v>
      </c>
      <c r="G107" s="51">
        <f>G108+G109+G110+G111</f>
        <v>3046.4</v>
      </c>
      <c r="H107" s="51">
        <f>H108+H109+H110+H111</f>
        <v>3075.3</v>
      </c>
      <c r="I107" s="51">
        <f>I108+I109+I110+I111</f>
        <v>2305.4</v>
      </c>
      <c r="J107" s="51">
        <f>J108+J109+J110+J111</f>
        <v>2349.40708</v>
      </c>
      <c r="K107" s="26">
        <f>J107/I107</f>
        <v>1.0190886961047974</v>
      </c>
      <c r="L107" s="38">
        <f t="shared" si="6"/>
        <v>44.00707999999986</v>
      </c>
      <c r="M107" s="26">
        <f>J107/H107</f>
        <v>0.7639602900530029</v>
      </c>
      <c r="N107" s="27">
        <f t="shared" si="7"/>
        <v>-725.8929200000002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467.5</v>
      </c>
      <c r="J108" s="44">
        <v>392.85834</v>
      </c>
      <c r="K108" s="45">
        <f>J108/I108</f>
        <v>0.8403386951871658</v>
      </c>
      <c r="L108" s="44">
        <f t="shared" si="6"/>
        <v>-74.64166</v>
      </c>
      <c r="M108" s="45">
        <f>J108/H108</f>
        <v>0.5308896486486486</v>
      </c>
      <c r="N108" s="46">
        <f t="shared" si="7"/>
        <v>-347.14166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284</v>
      </c>
      <c r="J109" s="44">
        <v>287.6684</v>
      </c>
      <c r="K109" s="45">
        <f>J109/I109</f>
        <v>1.0129169014084507</v>
      </c>
      <c r="L109" s="44">
        <f t="shared" si="6"/>
        <v>3.6684000000000196</v>
      </c>
      <c r="M109" s="45">
        <f>J109/H109</f>
        <v>0.7376112820512821</v>
      </c>
      <c r="N109" s="46">
        <f t="shared" si="7"/>
        <v>-102.33159999999998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1553.9</v>
      </c>
      <c r="J111" s="44">
        <v>1668.62534</v>
      </c>
      <c r="K111" s="45">
        <f>J111/I111</f>
        <v>1.073830581118476</v>
      </c>
      <c r="L111" s="44">
        <f t="shared" si="6"/>
        <v>114.72533999999996</v>
      </c>
      <c r="M111" s="45">
        <f>J111/H111</f>
        <v>0.8577727548450111</v>
      </c>
      <c r="N111" s="46">
        <f t="shared" si="7"/>
        <v>-276.6746599999999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122</v>
      </c>
      <c r="F112" s="53">
        <v>162.3</v>
      </c>
      <c r="G112" s="51">
        <f>G114+G113</f>
        <v>183</v>
      </c>
      <c r="H112" s="51">
        <f>H114+H113</f>
        <v>655.9</v>
      </c>
      <c r="I112" s="51">
        <f>I114+I113</f>
        <v>421</v>
      </c>
      <c r="J112" s="51">
        <f>J114+J113</f>
        <v>608.15663</v>
      </c>
      <c r="K112" s="26">
        <f>J112/I112</f>
        <v>1.444552565320665</v>
      </c>
      <c r="L112" s="38">
        <f t="shared" si="6"/>
        <v>187.15662999999995</v>
      </c>
      <c r="M112" s="26">
        <f>J112/H112</f>
        <v>0.9272093764293337</v>
      </c>
      <c r="N112" s="27">
        <f t="shared" si="7"/>
        <v>-47.74337000000003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</v>
      </c>
      <c r="K113" s="45">
        <v>0</v>
      </c>
      <c r="L113" s="44">
        <f t="shared" si="6"/>
        <v>3.99262</v>
      </c>
      <c r="M113" s="45">
        <v>0</v>
      </c>
      <c r="N113" s="46">
        <f t="shared" si="7"/>
        <v>3.99262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9" t="s">
        <v>124</v>
      </c>
      <c r="F114" s="43">
        <v>142.3</v>
      </c>
      <c r="G114" s="44">
        <f>G115</f>
        <v>183</v>
      </c>
      <c r="H114" s="44">
        <f>H115</f>
        <v>655.9</v>
      </c>
      <c r="I114" s="44">
        <f>I115</f>
        <v>421</v>
      </c>
      <c r="J114" s="44">
        <f>J115</f>
        <v>604.16401</v>
      </c>
      <c r="K114" s="45">
        <f aca="true" t="shared" si="9" ref="K114:K120">J114/I114</f>
        <v>1.4350689073634204</v>
      </c>
      <c r="L114" s="44">
        <f t="shared" si="6"/>
        <v>183.16400999999996</v>
      </c>
      <c r="M114" s="45">
        <f aca="true" t="shared" si="10" ref="M114:M120">J114/H114</f>
        <v>0.9211221375209635</v>
      </c>
      <c r="N114" s="46">
        <f t="shared" si="7"/>
        <v>-51.735990000000015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9" t="s">
        <v>125</v>
      </c>
      <c r="F115" s="62">
        <v>142.3</v>
      </c>
      <c r="G115" s="62">
        <v>183</v>
      </c>
      <c r="H115" s="62">
        <v>655.9</v>
      </c>
      <c r="I115" s="62">
        <v>421</v>
      </c>
      <c r="J115" s="63">
        <v>604.16401</v>
      </c>
      <c r="K115" s="45">
        <f t="shared" si="9"/>
        <v>1.4350689073634204</v>
      </c>
      <c r="L115" s="44">
        <f t="shared" si="6"/>
        <v>183.16400999999996</v>
      </c>
      <c r="M115" s="45">
        <f t="shared" si="10"/>
        <v>0.9211221375209635</v>
      </c>
      <c r="N115" s="46">
        <f t="shared" si="7"/>
        <v>-51.735990000000015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16.9</v>
      </c>
      <c r="H116" s="38">
        <f>H117</f>
        <v>562.6</v>
      </c>
      <c r="I116" s="38">
        <f>I117</f>
        <v>283.5</v>
      </c>
      <c r="J116" s="38">
        <f>J117</f>
        <v>553.24762</v>
      </c>
      <c r="K116" s="26">
        <f t="shared" si="9"/>
        <v>1.9514907231040564</v>
      </c>
      <c r="L116" s="38">
        <f t="shared" si="6"/>
        <v>269.74762</v>
      </c>
      <c r="M116" s="26">
        <f t="shared" si="10"/>
        <v>0.9833765019552079</v>
      </c>
      <c r="N116" s="27">
        <f t="shared" si="7"/>
        <v>-9.35238000000004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16.9</v>
      </c>
      <c r="H117" s="66">
        <f>H118</f>
        <v>562.6</v>
      </c>
      <c r="I117" s="66">
        <f>I118</f>
        <v>283.5</v>
      </c>
      <c r="J117" s="66">
        <f>J118+J121</f>
        <v>553.24762</v>
      </c>
      <c r="K117" s="45">
        <f t="shared" si="9"/>
        <v>1.9514907231040564</v>
      </c>
      <c r="L117" s="44">
        <f t="shared" si="6"/>
        <v>269.74762</v>
      </c>
      <c r="M117" s="45">
        <f t="shared" si="10"/>
        <v>0.9833765019552079</v>
      </c>
      <c r="N117" s="46">
        <f t="shared" si="7"/>
        <v>-9.35238000000004</v>
      </c>
      <c r="O117" s="28"/>
      <c r="P117" s="15"/>
      <c r="Q117" s="15"/>
    </row>
    <row r="118" spans="1:17" s="16" customFormat="1" ht="324" customHeight="1" thickBot="1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16.9</v>
      </c>
      <c r="H118" s="43">
        <v>562.6</v>
      </c>
      <c r="I118" s="43">
        <v>283.5</v>
      </c>
      <c r="J118" s="44">
        <v>553.24762</v>
      </c>
      <c r="K118" s="45">
        <f t="shared" si="9"/>
        <v>1.9514907231040564</v>
      </c>
      <c r="L118" s="44">
        <f t="shared" si="6"/>
        <v>269.74762</v>
      </c>
      <c r="M118" s="45">
        <f t="shared" si="10"/>
        <v>0.9833765019552079</v>
      </c>
      <c r="N118" s="46">
        <f t="shared" si="7"/>
        <v>-9.35238000000004</v>
      </c>
      <c r="O118" s="28"/>
      <c r="P118" s="15"/>
      <c r="Q118" s="15"/>
    </row>
    <row r="119" spans="1:17" s="74" customFormat="1" ht="46.5" customHeight="1" hidden="1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9" customFormat="1" ht="90.75" customHeight="1" hidden="1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9" customFormat="1" ht="142.5" customHeight="1" thickBot="1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2430205.5700000003</v>
      </c>
      <c r="I122" s="89">
        <f>I5+I83+I116</f>
        <v>1949803.37</v>
      </c>
      <c r="J122" s="89">
        <f>J5+J83+J116</f>
        <v>2279079.88965</v>
      </c>
      <c r="K122" s="90">
        <f>J122/I122</f>
        <v>1.1688767825085868</v>
      </c>
      <c r="L122" s="91">
        <f t="shared" si="6"/>
        <v>329276.5196499997</v>
      </c>
      <c r="M122" s="90">
        <f>J122/H122</f>
        <v>0.9378136227586704</v>
      </c>
      <c r="N122" s="92">
        <f t="shared" si="7"/>
        <v>-151125.6803500005</v>
      </c>
      <c r="O122" s="28"/>
      <c r="P122" s="15"/>
      <c r="Q122" s="15"/>
      <c r="V122" s="93"/>
    </row>
    <row r="123" spans="1:17" s="16" customFormat="1" ht="68.25" customHeight="1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17" s="16" customFormat="1" ht="92.25" customHeight="1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17" s="16" customFormat="1" ht="36" customHeight="1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17" s="16" customFormat="1" ht="30.75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17" s="16" customFormat="1" ht="39.75" customHeight="1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17" s="16" customFormat="1" ht="61.5" customHeight="1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customHeight="1" hidden="1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customHeight="1" hidden="1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customHeight="1" hidden="1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customHeight="1" hidden="1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customHeight="1" hidden="1" thickBot="1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customHeight="1" hidden="1" thickBot="1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2" ht="25.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0:12" ht="25.5">
      <c r="J148" s="143"/>
      <c r="K148" s="143"/>
      <c r="L148" s="143"/>
    </row>
    <row r="149" spans="10:12" ht="25.5">
      <c r="J149" s="143"/>
      <c r="K149" s="143"/>
      <c r="L149" s="143"/>
    </row>
    <row r="150" spans="10:12" ht="25.5">
      <c r="J150" s="143"/>
      <c r="K150" s="143"/>
      <c r="L150" s="143"/>
    </row>
    <row r="156" s="145" customFormat="1" ht="25.5"/>
    <row r="157" s="145" customFormat="1" ht="25.5"/>
    <row r="158" s="145" customFormat="1" ht="25.5"/>
    <row r="159" s="145" customFormat="1" ht="25.5"/>
    <row r="160" s="145" customFormat="1" ht="25.5"/>
    <row r="161" s="145" customFormat="1" ht="25.5"/>
    <row r="162" s="145" customFormat="1" ht="25.5"/>
    <row r="163" s="145" customFormat="1" ht="25.5"/>
    <row r="164" s="145" customFormat="1" ht="25.5"/>
    <row r="165" s="145" customFormat="1" ht="25.5"/>
    <row r="166" s="145" customFormat="1" ht="25.5"/>
    <row r="167" s="145" customFormat="1" ht="25.5"/>
    <row r="168" s="145" customFormat="1" ht="25.5"/>
    <row r="169" s="145" customFormat="1" ht="25.5"/>
    <row r="170" s="145" customFormat="1" ht="25.5"/>
    <row r="171" s="145" customFormat="1" ht="25.5"/>
    <row r="172" s="145" customFormat="1" ht="25.5"/>
    <row r="173" s="145" customFormat="1" ht="25.5"/>
    <row r="174" s="145" customFormat="1" ht="25.5"/>
    <row r="175" s="145" customFormat="1" ht="25.5"/>
    <row r="176" s="145" customFormat="1" ht="25.5"/>
    <row r="177" s="145" customFormat="1" ht="25.5"/>
    <row r="178" s="145" customFormat="1" ht="25.5"/>
    <row r="179" s="145" customFormat="1" ht="25.5"/>
    <row r="180" s="145" customFormat="1" ht="25.5"/>
    <row r="181" s="145" customFormat="1" ht="25.5"/>
    <row r="182" s="145" customFormat="1" ht="25.5"/>
    <row r="183" s="145" customFormat="1" ht="25.5"/>
    <row r="184" s="145" customFormat="1" ht="25.5"/>
    <row r="185" s="145" customFormat="1" ht="25.5"/>
    <row r="186" s="145" customFormat="1" ht="25.5"/>
    <row r="187" s="145" customFormat="1" ht="25.5"/>
    <row r="188" s="145" customFormat="1" ht="25.5"/>
    <row r="189" s="145" customFormat="1" ht="25.5"/>
    <row r="190" s="145" customFormat="1" ht="25.5"/>
    <row r="191" s="145" customFormat="1" ht="25.5"/>
    <row r="192" s="145" customFormat="1" ht="25.5"/>
    <row r="193" s="145" customFormat="1" ht="25.5"/>
    <row r="194" s="145" customFormat="1" ht="25.5"/>
    <row r="195" s="145" customFormat="1" ht="25.5"/>
    <row r="196" s="145" customFormat="1" ht="25.5"/>
    <row r="197" s="145" customFormat="1" ht="25.5"/>
    <row r="198" s="145" customFormat="1" ht="25.5"/>
    <row r="199" s="145" customFormat="1" ht="25.5"/>
    <row r="200" s="145" customFormat="1" ht="25.5"/>
    <row r="201" s="145" customFormat="1" ht="25.5"/>
    <row r="202" s="145" customFormat="1" ht="25.5"/>
    <row r="203" s="145" customFormat="1" ht="25.5"/>
    <row r="204" s="145" customFormat="1" ht="25.5"/>
    <row r="205" s="145" customFormat="1" ht="25.5"/>
    <row r="206" s="145" customFormat="1" ht="25.5"/>
    <row r="207" s="145" customFormat="1" ht="25.5"/>
    <row r="208" s="145" customFormat="1" ht="25.5"/>
    <row r="209" s="145" customFormat="1" ht="25.5"/>
    <row r="210" s="145" customFormat="1" ht="25.5"/>
    <row r="211" s="145" customFormat="1" ht="25.5"/>
    <row r="212" s="145" customFormat="1" ht="25.5"/>
    <row r="213" s="145" customFormat="1" ht="25.5"/>
    <row r="214" s="145" customFormat="1" ht="25.5"/>
    <row r="215" s="145" customFormat="1" ht="25.5"/>
    <row r="216" s="145" customFormat="1" ht="25.5"/>
    <row r="217" s="145" customFormat="1" ht="25.5"/>
    <row r="218" s="145" customFormat="1" ht="25.5"/>
    <row r="219" s="145" customFormat="1" ht="25.5"/>
    <row r="220" s="145" customFormat="1" ht="25.5"/>
    <row r="221" s="145" customFormat="1" ht="25.5"/>
    <row r="222" s="145" customFormat="1" ht="25.5"/>
    <row r="223" s="145" customFormat="1" ht="25.5"/>
    <row r="224" s="145" customFormat="1" ht="25.5"/>
    <row r="225" s="145" customFormat="1" ht="25.5"/>
    <row r="226" s="145" customFormat="1" ht="25.5"/>
    <row r="227" s="145" customFormat="1" ht="25.5"/>
    <row r="228" s="145" customFormat="1" ht="25.5"/>
    <row r="229" s="145" customFormat="1" ht="25.5"/>
    <row r="230" s="145" customFormat="1" ht="25.5"/>
    <row r="231" s="145" customFormat="1" ht="25.5"/>
    <row r="232" s="145" customFormat="1" ht="25.5"/>
    <row r="233" s="145" customFormat="1" ht="25.5"/>
    <row r="234" s="145" customFormat="1" ht="25.5"/>
    <row r="235" s="145" customFormat="1" ht="25.5"/>
    <row r="236" s="145" customFormat="1" ht="25.5"/>
    <row r="237" s="145" customFormat="1" ht="25.5"/>
    <row r="238" s="145" customFormat="1" ht="25.5"/>
    <row r="239" s="145" customFormat="1" ht="25.5"/>
    <row r="240" s="145" customFormat="1" ht="25.5"/>
    <row r="241" s="145" customFormat="1" ht="25.5"/>
    <row r="242" s="145" customFormat="1" ht="25.5"/>
    <row r="243" s="145" customFormat="1" ht="25.5"/>
    <row r="244" s="145" customFormat="1" ht="25.5"/>
    <row r="245" s="145" customFormat="1" ht="25.5"/>
    <row r="246" s="145" customFormat="1" ht="25.5"/>
    <row r="247" s="145" customFormat="1" ht="25.5"/>
    <row r="248" s="145" customFormat="1" ht="25.5"/>
    <row r="249" s="145" customFormat="1" ht="25.5"/>
    <row r="250" s="145" customFormat="1" ht="25.5"/>
    <row r="251" s="145" customFormat="1" ht="25.5"/>
    <row r="252" s="145" customFormat="1" ht="25.5"/>
    <row r="253" s="145" customFormat="1" ht="25.5"/>
    <row r="254" s="145" customFormat="1" ht="25.5"/>
    <row r="255" s="145" customFormat="1" ht="25.5"/>
    <row r="256" s="145" customFormat="1" ht="25.5"/>
    <row r="257" s="145" customFormat="1" ht="25.5"/>
    <row r="258" s="145" customFormat="1" ht="25.5"/>
    <row r="259" s="145" customFormat="1" ht="25.5"/>
    <row r="260" s="145" customFormat="1" ht="25.5"/>
    <row r="261" s="145" customFormat="1" ht="25.5"/>
    <row r="262" s="145" customFormat="1" ht="25.5"/>
    <row r="263" s="145" customFormat="1" ht="25.5"/>
    <row r="264" s="145" customFormat="1" ht="25.5"/>
    <row r="265" s="145" customFormat="1" ht="25.5"/>
    <row r="266" s="145" customFormat="1" ht="25.5"/>
    <row r="267" s="145" customFormat="1" ht="25.5"/>
    <row r="268" s="145" customFormat="1" ht="25.5"/>
    <row r="269" s="145" customFormat="1" ht="25.5"/>
    <row r="270" s="145" customFormat="1" ht="25.5"/>
    <row r="271" s="145" customFormat="1" ht="25.5"/>
    <row r="272" s="145" customFormat="1" ht="25.5"/>
    <row r="273" s="145" customFormat="1" ht="25.5"/>
    <row r="274" s="145" customFormat="1" ht="25.5"/>
    <row r="275" s="145" customFormat="1" ht="25.5"/>
    <row r="276" s="145" customFormat="1" ht="25.5"/>
    <row r="277" s="145" customFormat="1" ht="25.5"/>
    <row r="278" s="145" customFormat="1" ht="25.5"/>
    <row r="279" s="145" customFormat="1" ht="25.5"/>
    <row r="280" s="145" customFormat="1" ht="25.5"/>
    <row r="281" s="145" customFormat="1" ht="25.5"/>
    <row r="282" s="145" customFormat="1" ht="25.5"/>
    <row r="283" s="145" customFormat="1" ht="25.5"/>
    <row r="284" s="145" customFormat="1" ht="25.5"/>
    <row r="285" s="145" customFormat="1" ht="25.5"/>
    <row r="286" s="145" customFormat="1" ht="25.5"/>
    <row r="287" s="145" customFormat="1" ht="25.5"/>
    <row r="288" s="145" customFormat="1" ht="25.5"/>
    <row r="289" s="145" customFormat="1" ht="25.5"/>
    <row r="290" s="145" customFormat="1" ht="25.5"/>
    <row r="291" s="145" customFormat="1" ht="25.5"/>
    <row r="292" s="145" customFormat="1" ht="25.5"/>
    <row r="293" s="145" customFormat="1" ht="25.5"/>
    <row r="294" s="145" customFormat="1" ht="25.5"/>
    <row r="295" s="145" customFormat="1" ht="25.5"/>
    <row r="296" s="145" customFormat="1" ht="25.5"/>
    <row r="297" s="145" customFormat="1" ht="25.5"/>
    <row r="298" s="145" customFormat="1" ht="25.5"/>
    <row r="299" s="145" customFormat="1" ht="25.5"/>
    <row r="300" s="145" customFormat="1" ht="25.5"/>
    <row r="301" s="145" customFormat="1" ht="25.5"/>
    <row r="302" s="145" customFormat="1" ht="25.5"/>
    <row r="303" s="145" customFormat="1" ht="25.5"/>
    <row r="304" s="145" customFormat="1" ht="25.5"/>
    <row r="305" s="145" customFormat="1" ht="25.5"/>
    <row r="306" s="145" customFormat="1" ht="25.5"/>
    <row r="307" s="145" customFormat="1" ht="25.5"/>
    <row r="308" s="145" customFormat="1" ht="25.5"/>
    <row r="309" s="145" customFormat="1" ht="25.5"/>
    <row r="310" s="145" customFormat="1" ht="25.5"/>
    <row r="311" s="145" customFormat="1" ht="25.5"/>
    <row r="312" s="145" customFormat="1" ht="25.5"/>
    <row r="313" s="145" customFormat="1" ht="25.5"/>
    <row r="314" s="145" customFormat="1" ht="25.5"/>
    <row r="315" s="145" customFormat="1" ht="25.5"/>
    <row r="316" s="145" customFormat="1" ht="25.5"/>
    <row r="317" s="145" customFormat="1" ht="25.5"/>
    <row r="318" s="145" customFormat="1" ht="25.5"/>
    <row r="319" s="145" customFormat="1" ht="25.5"/>
    <row r="320" s="145" customFormat="1" ht="25.5"/>
    <row r="321" s="145" customFormat="1" ht="25.5"/>
    <row r="322" s="145" customFormat="1" ht="25.5"/>
    <row r="323" s="145" customFormat="1" ht="25.5"/>
    <row r="324" s="145" customFormat="1" ht="25.5"/>
    <row r="325" s="145" customFormat="1" ht="25.5"/>
    <row r="326" s="145" customFormat="1" ht="25.5"/>
    <row r="327" s="145" customFormat="1" ht="25.5"/>
    <row r="328" s="145" customFormat="1" ht="25.5"/>
    <row r="329" s="145" customFormat="1" ht="25.5"/>
    <row r="330" s="145" customFormat="1" ht="25.5"/>
    <row r="331" s="145" customFormat="1" ht="25.5"/>
    <row r="332" s="145" customFormat="1" ht="25.5"/>
    <row r="333" s="145" customFormat="1" ht="25.5"/>
    <row r="334" s="145" customFormat="1" ht="25.5"/>
    <row r="335" s="145" customFormat="1" ht="25.5"/>
    <row r="336" s="145" customFormat="1" ht="25.5"/>
    <row r="337" s="145" customFormat="1" ht="25.5"/>
    <row r="338" s="145" customFormat="1" ht="25.5"/>
    <row r="339" s="145" customFormat="1" ht="25.5"/>
    <row r="340" s="145" customFormat="1" ht="25.5"/>
    <row r="341" s="145" customFormat="1" ht="25.5"/>
    <row r="342" s="145" customFormat="1" ht="25.5"/>
    <row r="343" s="145" customFormat="1" ht="25.5"/>
    <row r="344" s="145" customFormat="1" ht="25.5"/>
    <row r="345" s="145" customFormat="1" ht="25.5"/>
    <row r="346" s="145" customFormat="1" ht="25.5"/>
    <row r="347" s="145" customFormat="1" ht="25.5"/>
    <row r="348" s="145" customFormat="1" ht="25.5"/>
    <row r="349" s="145" customFormat="1" ht="25.5"/>
    <row r="350" s="145" customFormat="1" ht="25.5"/>
    <row r="351" s="145" customFormat="1" ht="25.5"/>
    <row r="352" s="145" customFormat="1" ht="25.5"/>
    <row r="353" s="145" customFormat="1" ht="25.5"/>
    <row r="354" s="145" customFormat="1" ht="25.5"/>
    <row r="355" s="145" customFormat="1" ht="25.5"/>
    <row r="356" s="145" customFormat="1" ht="25.5"/>
    <row r="357" s="145" customFormat="1" ht="25.5"/>
    <row r="358" s="145" customFormat="1" ht="25.5"/>
    <row r="359" s="145" customFormat="1" ht="25.5"/>
    <row r="360" s="145" customFormat="1" ht="25.5"/>
    <row r="361" s="145" customFormat="1" ht="25.5"/>
    <row r="362" s="145" customFormat="1" ht="25.5"/>
    <row r="363" s="145" customFormat="1" ht="25.5"/>
    <row r="364" s="145" customFormat="1" ht="25.5"/>
    <row r="365" s="145" customFormat="1" ht="25.5"/>
    <row r="366" s="145" customFormat="1" ht="25.5"/>
    <row r="367" s="145" customFormat="1" ht="25.5"/>
    <row r="368" s="145" customFormat="1" ht="25.5"/>
    <row r="369" s="145" customFormat="1" ht="25.5"/>
    <row r="370" s="145" customFormat="1" ht="25.5"/>
    <row r="371" s="145" customFormat="1" ht="25.5"/>
    <row r="372" s="145" customFormat="1" ht="25.5"/>
    <row r="373" s="145" customFormat="1" ht="25.5"/>
    <row r="374" s="145" customFormat="1" ht="25.5"/>
    <row r="375" s="145" customFormat="1" ht="25.5"/>
    <row r="376" s="145" customFormat="1" ht="25.5"/>
    <row r="377" s="145" customFormat="1" ht="25.5"/>
    <row r="378" s="145" customFormat="1" ht="25.5"/>
    <row r="379" s="145" customFormat="1" ht="25.5"/>
    <row r="380" s="145" customFormat="1" ht="25.5"/>
    <row r="381" s="145" customFormat="1" ht="25.5"/>
    <row r="382" s="145" customFormat="1" ht="25.5"/>
    <row r="383" s="145" customFormat="1" ht="25.5"/>
    <row r="384" s="145" customFormat="1" ht="25.5"/>
    <row r="385" s="145" customFormat="1" ht="25.5"/>
    <row r="386" s="145" customFormat="1" ht="25.5"/>
    <row r="387" s="145" customFormat="1" ht="25.5"/>
    <row r="388" s="145" customFormat="1" ht="25.5"/>
    <row r="389" s="145" customFormat="1" ht="25.5"/>
    <row r="390" s="145" customFormat="1" ht="25.5"/>
    <row r="391" s="145" customFormat="1" ht="25.5"/>
    <row r="392" s="145" customFormat="1" ht="25.5"/>
    <row r="393" s="145" customFormat="1" ht="25.5"/>
    <row r="394" s="145" customFormat="1" ht="25.5"/>
    <row r="395" s="145" customFormat="1" ht="25.5"/>
    <row r="396" s="145" customFormat="1" ht="25.5"/>
    <row r="397" s="145" customFormat="1" ht="25.5"/>
    <row r="398" s="145" customFormat="1" ht="25.5"/>
    <row r="399" s="145" customFormat="1" ht="25.5"/>
    <row r="400" s="145" customFormat="1" ht="25.5"/>
    <row r="401" s="145" customFormat="1" ht="25.5"/>
    <row r="402" s="145" customFormat="1" ht="25.5"/>
    <row r="403" s="145" customFormat="1" ht="25.5"/>
    <row r="404" s="145" customFormat="1" ht="25.5"/>
    <row r="405" s="145" customFormat="1" ht="25.5"/>
    <row r="406" s="145" customFormat="1" ht="25.5"/>
    <row r="407" s="145" customFormat="1" ht="25.5"/>
    <row r="408" s="145" customFormat="1" ht="25.5"/>
    <row r="409" s="145" customFormat="1" ht="25.5"/>
    <row r="410" s="145" customFormat="1" ht="25.5"/>
    <row r="411" s="145" customFormat="1" ht="25.5"/>
    <row r="412" s="145" customFormat="1" ht="25.5"/>
    <row r="413" s="145" customFormat="1" ht="25.5"/>
    <row r="414" s="145" customFormat="1" ht="25.5"/>
    <row r="415" s="145" customFormat="1" ht="25.5"/>
    <row r="416" s="145" customFormat="1" ht="25.5"/>
    <row r="417" s="145" customFormat="1" ht="25.5"/>
    <row r="418" s="145" customFormat="1" ht="25.5"/>
    <row r="419" s="145" customFormat="1" ht="25.5"/>
    <row r="420" s="145" customFormat="1" ht="25.5"/>
    <row r="421" s="145" customFormat="1" ht="25.5"/>
    <row r="422" s="145" customFormat="1" ht="25.5"/>
    <row r="423" s="145" customFormat="1" ht="25.5"/>
    <row r="424" s="145" customFormat="1" ht="25.5"/>
    <row r="425" s="145" customFormat="1" ht="25.5"/>
    <row r="426" s="145" customFormat="1" ht="25.5"/>
    <row r="427" s="145" customFormat="1" ht="25.5"/>
    <row r="428" s="145" customFormat="1" ht="25.5"/>
    <row r="429" s="145" customFormat="1" ht="25.5"/>
    <row r="430" s="145" customFormat="1" ht="25.5"/>
    <row r="431" s="145" customFormat="1" ht="25.5"/>
    <row r="432" s="145" customFormat="1" ht="25.5"/>
    <row r="433" s="145" customFormat="1" ht="25.5"/>
    <row r="434" s="145" customFormat="1" ht="25.5"/>
    <row r="435" s="145" customFormat="1" ht="25.5"/>
    <row r="436" s="145" customFormat="1" ht="25.5"/>
    <row r="437" s="145" customFormat="1" ht="25.5"/>
    <row r="438" s="145" customFormat="1" ht="25.5"/>
    <row r="439" s="145" customFormat="1" ht="25.5"/>
    <row r="440" s="145" customFormat="1" ht="25.5"/>
    <row r="441" s="145" customFormat="1" ht="25.5"/>
    <row r="442" s="145" customFormat="1" ht="25.5"/>
    <row r="443" s="145" customFormat="1" ht="25.5"/>
    <row r="444" s="145" customFormat="1" ht="25.5"/>
    <row r="445" s="145" customFormat="1" ht="25.5"/>
    <row r="446" s="145" customFormat="1" ht="25.5"/>
    <row r="447" s="145" customFormat="1" ht="25.5"/>
    <row r="448" s="145" customFormat="1" ht="25.5"/>
    <row r="449" s="145" customFormat="1" ht="25.5"/>
    <row r="450" s="145" customFormat="1" ht="25.5"/>
    <row r="451" s="145" customFormat="1" ht="25.5"/>
    <row r="452" s="145" customFormat="1" ht="25.5"/>
    <row r="453" s="145" customFormat="1" ht="25.5"/>
    <row r="454" s="145" customFormat="1" ht="25.5"/>
    <row r="455" s="145" customFormat="1" ht="25.5"/>
    <row r="456" s="145" customFormat="1" ht="25.5"/>
    <row r="457" s="145" customFormat="1" ht="25.5"/>
    <row r="458" s="145" customFormat="1" ht="25.5"/>
    <row r="459" s="145" customFormat="1" ht="25.5"/>
    <row r="460" s="145" customFormat="1" ht="25.5"/>
    <row r="461" s="145" customFormat="1" ht="25.5"/>
    <row r="462" s="145" customFormat="1" ht="25.5"/>
    <row r="463" s="145" customFormat="1" ht="25.5"/>
    <row r="464" s="145" customFormat="1" ht="25.5"/>
    <row r="465" s="145" customFormat="1" ht="25.5"/>
    <row r="466" s="145" customFormat="1" ht="25.5"/>
    <row r="467" s="145" customFormat="1" ht="25.5"/>
    <row r="468" s="145" customFormat="1" ht="25.5"/>
    <row r="469" s="145" customFormat="1" ht="25.5"/>
    <row r="470" s="145" customFormat="1" ht="25.5"/>
    <row r="471" s="145" customFormat="1" ht="25.5"/>
    <row r="472" s="145" customFormat="1" ht="25.5"/>
    <row r="473" s="145" customFormat="1" ht="25.5"/>
    <row r="474" s="145" customFormat="1" ht="25.5"/>
    <row r="475" s="145" customFormat="1" ht="25.5"/>
    <row r="476" s="145" customFormat="1" ht="25.5"/>
    <row r="477" s="145" customFormat="1" ht="25.5"/>
    <row r="478" s="145" customFormat="1" ht="25.5"/>
    <row r="479" s="145" customFormat="1" ht="25.5"/>
    <row r="480" s="145" customFormat="1" ht="25.5"/>
    <row r="481" s="145" customFormat="1" ht="25.5"/>
    <row r="482" s="145" customFormat="1" ht="25.5"/>
    <row r="483" s="145" customFormat="1" ht="25.5"/>
    <row r="484" s="145" customFormat="1" ht="25.5"/>
    <row r="485" s="145" customFormat="1" ht="25.5"/>
    <row r="486" s="145" customFormat="1" ht="25.5"/>
    <row r="487" s="145" customFormat="1" ht="25.5"/>
    <row r="488" s="145" customFormat="1" ht="25.5"/>
    <row r="489" s="145" customFormat="1" ht="25.5"/>
    <row r="490" s="145" customFormat="1" ht="25.5"/>
    <row r="491" s="145" customFormat="1" ht="25.5"/>
    <row r="492" s="145" customFormat="1" ht="25.5"/>
    <row r="493" s="145" customFormat="1" ht="25.5"/>
    <row r="494" s="145" customFormat="1" ht="25.5"/>
    <row r="495" s="145" customFormat="1" ht="25.5"/>
    <row r="496" s="145" customFormat="1" ht="25.5"/>
    <row r="497" s="145" customFormat="1" ht="25.5"/>
    <row r="498" s="145" customFormat="1" ht="25.5"/>
    <row r="499" s="145" customFormat="1" ht="25.5"/>
    <row r="500" s="145" customFormat="1" ht="25.5"/>
    <row r="501" s="145" customFormat="1" ht="25.5"/>
    <row r="502" s="145" customFormat="1" ht="25.5"/>
    <row r="503" s="145" customFormat="1" ht="25.5"/>
    <row r="504" s="145" customFormat="1" ht="25.5"/>
    <row r="505" s="145" customFormat="1" ht="25.5"/>
    <row r="506" s="145" customFormat="1" ht="25.5"/>
    <row r="507" s="145" customFormat="1" ht="25.5"/>
    <row r="508" s="145" customFormat="1" ht="25.5"/>
    <row r="509" s="145" customFormat="1" ht="25.5"/>
    <row r="510" s="145" customFormat="1" ht="25.5"/>
    <row r="511" s="145" customFormat="1" ht="25.5"/>
    <row r="512" s="145" customFormat="1" ht="25.5"/>
    <row r="513" s="145" customFormat="1" ht="25.5"/>
    <row r="514" s="145" customFormat="1" ht="25.5"/>
    <row r="515" s="145" customFormat="1" ht="25.5"/>
    <row r="516" s="145" customFormat="1" ht="25.5"/>
    <row r="517" s="145" customFormat="1" ht="25.5"/>
    <row r="518" s="145" customFormat="1" ht="25.5"/>
    <row r="519" s="145" customFormat="1" ht="25.5"/>
    <row r="520" s="145" customFormat="1" ht="25.5"/>
    <row r="521" s="145" customFormat="1" ht="25.5"/>
    <row r="522" s="145" customFormat="1" ht="25.5"/>
    <row r="523" s="145" customFormat="1" ht="25.5"/>
    <row r="524" s="145" customFormat="1" ht="25.5"/>
    <row r="525" s="145" customFormat="1" ht="25.5"/>
    <row r="526" s="145" customFormat="1" ht="25.5"/>
    <row r="527" s="145" customFormat="1" ht="25.5"/>
    <row r="528" s="145" customFormat="1" ht="25.5"/>
    <row r="529" s="145" customFormat="1" ht="25.5"/>
    <row r="530" s="145" customFormat="1" ht="25.5"/>
    <row r="531" s="145" customFormat="1" ht="25.5"/>
    <row r="532" s="145" customFormat="1" ht="25.5"/>
    <row r="533" s="145" customFormat="1" ht="25.5"/>
    <row r="534" s="145" customFormat="1" ht="25.5"/>
    <row r="535" s="145" customFormat="1" ht="25.5"/>
    <row r="536" s="145" customFormat="1" ht="25.5"/>
    <row r="537" s="145" customFormat="1" ht="25.5"/>
    <row r="538" s="145" customFormat="1" ht="25.5"/>
    <row r="539" s="145" customFormat="1" ht="25.5"/>
    <row r="540" s="145" customFormat="1" ht="25.5"/>
    <row r="541" s="145" customFormat="1" ht="25.5"/>
    <row r="542" s="145" customFormat="1" ht="25.5"/>
    <row r="543" s="145" customFormat="1" ht="25.5"/>
    <row r="544" s="145" customFormat="1" ht="25.5"/>
    <row r="545" s="145" customFormat="1" ht="25.5"/>
    <row r="546" s="145" customFormat="1" ht="25.5"/>
    <row r="547" s="145" customFormat="1" ht="25.5"/>
    <row r="548" s="145" customFormat="1" ht="25.5"/>
    <row r="549" s="145" customFormat="1" ht="25.5"/>
    <row r="550" s="145" customFormat="1" ht="25.5"/>
    <row r="551" s="145" customFormat="1" ht="25.5"/>
    <row r="552" s="145" customFormat="1" ht="25.5"/>
    <row r="553" s="145" customFormat="1" ht="25.5"/>
    <row r="554" s="145" customFormat="1" ht="25.5"/>
    <row r="555" s="145" customFormat="1" ht="25.5"/>
    <row r="556" s="145" customFormat="1" ht="25.5"/>
    <row r="557" s="145" customFormat="1" ht="25.5"/>
    <row r="558" s="145" customFormat="1" ht="25.5"/>
    <row r="559" s="145" customFormat="1" ht="25.5"/>
    <row r="560" s="145" customFormat="1" ht="25.5"/>
    <row r="561" s="145" customFormat="1" ht="25.5"/>
    <row r="562" s="145" customFormat="1" ht="25.5"/>
    <row r="563" s="145" customFormat="1" ht="25.5"/>
    <row r="564" s="145" customFormat="1" ht="25.5"/>
    <row r="565" s="145" customFormat="1" ht="25.5"/>
    <row r="566" s="145" customFormat="1" ht="25.5"/>
    <row r="567" s="145" customFormat="1" ht="25.5"/>
    <row r="568" s="145" customFormat="1" ht="25.5"/>
    <row r="569" s="145" customFormat="1" ht="25.5"/>
    <row r="570" s="145" customFormat="1" ht="25.5"/>
    <row r="571" s="145" customFormat="1" ht="25.5"/>
    <row r="572" s="145" customFormat="1" ht="25.5"/>
    <row r="573" s="145" customFormat="1" ht="25.5"/>
    <row r="574" s="145" customFormat="1" ht="25.5"/>
    <row r="575" s="145" customFormat="1" ht="25.5"/>
    <row r="576" s="145" customFormat="1" ht="25.5"/>
    <row r="577" s="145" customFormat="1" ht="25.5"/>
    <row r="578" s="145" customFormat="1" ht="25.5"/>
    <row r="579" s="145" customFormat="1" ht="25.5"/>
    <row r="580" s="145" customFormat="1" ht="25.5"/>
    <row r="581" s="145" customFormat="1" ht="25.5"/>
    <row r="582" s="145" customFormat="1" ht="25.5"/>
    <row r="583" s="145" customFormat="1" ht="25.5"/>
    <row r="584" s="145" customFormat="1" ht="25.5"/>
    <row r="585" s="145" customFormat="1" ht="25.5"/>
    <row r="586" s="145" customFormat="1" ht="25.5"/>
    <row r="587" s="145" customFormat="1" ht="25.5"/>
    <row r="588" s="145" customFormat="1" ht="25.5"/>
    <row r="589" s="145" customFormat="1" ht="25.5"/>
    <row r="590" s="145" customFormat="1" ht="25.5"/>
    <row r="591" s="145" customFormat="1" ht="25.5"/>
    <row r="592" s="145" customFormat="1" ht="25.5"/>
    <row r="593" s="145" customFormat="1" ht="25.5"/>
    <row r="594" s="145" customFormat="1" ht="25.5"/>
    <row r="595" s="145" customFormat="1" ht="25.5"/>
    <row r="596" s="145" customFormat="1" ht="25.5"/>
    <row r="597" s="145" customFormat="1" ht="25.5"/>
    <row r="598" s="145" customFormat="1" ht="25.5"/>
    <row r="599" s="145" customFormat="1" ht="25.5"/>
    <row r="600" s="145" customFormat="1" ht="25.5"/>
    <row r="601" s="145" customFormat="1" ht="25.5"/>
    <row r="602" s="145" customFormat="1" ht="25.5"/>
    <row r="603" s="145" customFormat="1" ht="25.5"/>
    <row r="604" s="145" customFormat="1" ht="25.5"/>
    <row r="605" s="145" customFormat="1" ht="25.5"/>
    <row r="606" s="145" customFormat="1" ht="25.5"/>
    <row r="607" s="145" customFormat="1" ht="25.5"/>
    <row r="608" s="145" customFormat="1" ht="25.5"/>
    <row r="609" s="145" customFormat="1" ht="25.5"/>
    <row r="610" s="145" customFormat="1" ht="25.5"/>
    <row r="611" s="145" customFormat="1" ht="25.5"/>
    <row r="612" s="145" customFormat="1" ht="25.5"/>
    <row r="613" s="145" customFormat="1" ht="25.5"/>
    <row r="614" s="145" customFormat="1" ht="25.5"/>
    <row r="615" s="145" customFormat="1" ht="25.5"/>
    <row r="616" s="145" customFormat="1" ht="25.5"/>
    <row r="617" s="145" customFormat="1" ht="25.5"/>
    <row r="618" s="145" customFormat="1" ht="25.5"/>
  </sheetData>
  <sheetProtection/>
  <mergeCells count="13">
    <mergeCell ref="H3:H4"/>
    <mergeCell ref="I3:I4"/>
    <mergeCell ref="K3:K4"/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2016-11-07T13:25:09Z</dcterms:created>
  <dcterms:modified xsi:type="dcterms:W3CDTF">2016-11-07T13:31:37Z</dcterms:modified>
  <cp:category/>
  <cp:version/>
  <cp:contentType/>
  <cp:contentStatus/>
</cp:coreProperties>
</file>