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8" activeTab="0"/>
  </bookViews>
  <sheets>
    <sheet name="30.06.15" sheetId="1" r:id="rId1"/>
  </sheets>
  <externalReferences>
    <externalReference r:id="rId4"/>
  </externalReferences>
  <definedNames>
    <definedName name="_xlnm.Print_Titles" localSheetId="0">'30.06.15'!$A:$C</definedName>
    <definedName name="_xlnm.Print_Area" localSheetId="0">'30.06.15'!$A$1:$L$122</definedName>
  </definedNames>
  <calcPr fullCalcOnLoad="1"/>
</workbook>
</file>

<file path=xl/comments1.xml><?xml version="1.0" encoding="utf-8"?>
<comments xmlns="http://schemas.openxmlformats.org/spreadsheetml/2006/main">
  <authors>
    <author>koren</author>
  </authors>
  <commentList>
    <comment ref="C139" authorId="0">
      <text>
        <r>
          <rPr>
            <b/>
            <sz val="12"/>
            <rFont val="Tahoma"/>
            <family val="2"/>
          </rPr>
          <t>+190909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<sst xmlns="http://schemas.openxmlformats.org/spreadsheetml/2006/main" count="133" uniqueCount="131">
  <si>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</si>
  <si>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</si>
  <si>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</si>
  <si>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</si>
  <si>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</si>
  <si>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</si>
  <si>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</si>
  <si>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План на січень-червень з урахуванням змін</t>
  </si>
  <si>
    <t>факт на</t>
  </si>
  <si>
    <t>Відхилення факту від плану січня-червня 2015р.</t>
  </si>
  <si>
    <t>% виконання до плану січня-червня 2015 року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</si>
  <si>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</si>
  <si>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</si>
  <si>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</si>
  <si>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</si>
  <si>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</si>
  <si>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</si>
  <si>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</si>
  <si>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</si>
  <si>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</si>
  <si>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</si>
  <si>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</si>
  <si>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</si>
  <si>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</si>
  <si>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</si>
  <si>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</si>
  <si>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</si>
  <si>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</si>
  <si>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</si>
  <si>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</si>
  <si>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</si>
  <si>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</si>
  <si>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</si>
  <si>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</si>
  <si>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</si>
  <si>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</si>
  <si>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</si>
  <si>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</si>
  <si>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</si>
  <si>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</si>
  <si>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</si>
  <si>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</si>
  <si>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</si>
  <si>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</si>
  <si>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</si>
  <si>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</si>
  <si>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</si>
  <si>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</si>
  <si>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</si>
  <si>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</si>
  <si>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</si>
  <si>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</si>
  <si>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</si>
  <si>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</si>
  <si>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</si>
  <si>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</si>
  <si>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</si>
  <si>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</si>
  <si>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</si>
  <si>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</si>
  <si>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</si>
  <si>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</si>
  <si>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</si>
  <si>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</si>
  <si>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</si>
  <si>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</si>
  <si>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</si>
  <si>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</si>
  <si>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</si>
  <si>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</si>
  <si>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</si>
  <si>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</si>
  <si>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</si>
  <si>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</si>
  <si>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</si>
  <si>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</si>
  <si>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</si>
  <si>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</si>
  <si>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</si>
  <si>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</si>
  <si>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</si>
  <si>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</si>
  <si>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</si>
  <si>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</si>
  <si>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</si>
  <si>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</si>
  <si>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</si>
  <si>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</si>
  <si>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</si>
  <si>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</si>
  <si>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</si>
  <si>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</si>
  <si>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</si>
  <si>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</si>
  <si>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</si>
  <si>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</si>
  <si>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</si>
  <si>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</si>
  <si>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</si>
  <si>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</si>
  <si>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</si>
  <si>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</si>
  <si>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</si>
  <si>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</si>
  <si>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</si>
  <si>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</si>
  <si>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</si>
  <si>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</si>
  <si>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</si>
  <si>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</si>
  <si>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</si>
  <si>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</si>
  <si>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</si>
  <si>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</si>
  <si>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</si>
  <si>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</si>
  <si>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</si>
  <si>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</si>
  <si>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</si>
  <si>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</si>
  <si>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</si>
  <si>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</si>
  <si>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</si>
  <si>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</si>
  <si>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</si>
  <si>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</si>
  <si>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</si>
  <si>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</si>
  <si>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</si>
  <si>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22010500, 22010600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</si>
  <si>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30 червня 2015 року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</si>
</sst>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26"/>
      <name val="Arial Cyr"/>
      <family val="2"/>
    </font>
    <font>
      <b/>
      <i/>
      <sz val="26"/>
      <name val="Times New Roman"/>
      <family val="1"/>
    </font>
    <font>
      <b/>
      <sz val="40"/>
      <color indexed="8"/>
      <name val="Times New Roman"/>
      <family val="1"/>
    </font>
    <font>
      <sz val="40"/>
      <name val="Times New Roman"/>
      <family val="1"/>
    </font>
    <font>
      <sz val="26"/>
      <name val="Arial Cyr"/>
      <family val="2"/>
    </font>
    <font>
      <b/>
      <sz val="24"/>
      <name val="Arial Cyr"/>
      <family val="2"/>
    </font>
    <font>
      <b/>
      <sz val="24"/>
      <color indexed="8"/>
      <name val="Times New Roman Cyr"/>
      <family val="1"/>
    </font>
    <font>
      <b/>
      <sz val="24"/>
      <name val="Times New Roman"/>
      <family val="1"/>
    </font>
    <font>
      <b/>
      <sz val="24"/>
      <name val="Times New Roman Cyr"/>
      <family val="0"/>
    </font>
    <font>
      <b/>
      <sz val="28"/>
      <name val="Times New Roman Cyr"/>
      <family val="0"/>
    </font>
    <font>
      <b/>
      <sz val="28"/>
      <color indexed="8"/>
      <name val="Times New Roman Cyr"/>
      <family val="0"/>
    </font>
    <font>
      <sz val="24"/>
      <name val="Arial Cyr"/>
      <family val="2"/>
    </font>
    <font>
      <sz val="28"/>
      <name val="Arial Cyr"/>
      <family val="0"/>
    </font>
    <font>
      <b/>
      <sz val="26"/>
      <name val="Arial Cyr"/>
      <family val="2"/>
    </font>
    <font>
      <b/>
      <sz val="48"/>
      <color indexed="8"/>
      <name val="Times New Roman"/>
      <family val="1"/>
    </font>
    <font>
      <b/>
      <sz val="36"/>
      <name val="Times New Roman"/>
      <family val="1"/>
    </font>
    <font>
      <b/>
      <sz val="50"/>
      <name val="Times New Roman"/>
      <family val="1"/>
    </font>
    <font>
      <b/>
      <sz val="50"/>
      <name val="Times New Roman Cyr"/>
      <family val="0"/>
    </font>
    <font>
      <sz val="50"/>
      <name val="Times New Roman"/>
      <family val="1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i/>
      <sz val="48"/>
      <color indexed="8"/>
      <name val="Times New Roman"/>
      <family val="1"/>
    </font>
    <font>
      <b/>
      <sz val="50"/>
      <color indexed="8"/>
      <name val="Times New Roman"/>
      <family val="1"/>
    </font>
    <font>
      <i/>
      <sz val="48"/>
      <color indexed="8"/>
      <name val="Times New Roman"/>
      <family val="1"/>
    </font>
    <font>
      <sz val="50"/>
      <color indexed="8"/>
      <name val="Times New Roman"/>
      <family val="1"/>
    </font>
    <font>
      <b/>
      <i/>
      <sz val="50"/>
      <name val="Times New Roman"/>
      <family val="1"/>
    </font>
    <font>
      <b/>
      <i/>
      <sz val="50"/>
      <color indexed="8"/>
      <name val="Times New Roman"/>
      <family val="1"/>
    </font>
    <font>
      <sz val="36"/>
      <color indexed="8"/>
      <name val="Times New Roman"/>
      <family val="1"/>
    </font>
    <font>
      <i/>
      <sz val="50"/>
      <name val="Times New Roman"/>
      <family val="1"/>
    </font>
    <font>
      <sz val="28"/>
      <name val="Times New Roman"/>
      <family val="1"/>
    </font>
    <font>
      <sz val="50"/>
      <name val="Times New Roman Cyr"/>
      <family val="1"/>
    </font>
    <font>
      <b/>
      <sz val="48"/>
      <name val="Times New Roman"/>
      <family val="1"/>
    </font>
    <font>
      <sz val="24"/>
      <color indexed="8"/>
      <name val="Times New Roman Cyr"/>
      <family val="1"/>
    </font>
    <font>
      <sz val="24"/>
      <name val="Times New Roman"/>
      <family val="1"/>
    </font>
    <font>
      <sz val="12"/>
      <color indexed="8"/>
      <name val="Times New Roman Cyr"/>
      <family val="1"/>
    </font>
    <font>
      <sz val="24"/>
      <name val="Times New Roman Cyr"/>
      <family val="1"/>
    </font>
    <font>
      <sz val="12"/>
      <name val="Times New Roman Cyr"/>
      <family val="1"/>
    </font>
    <font>
      <sz val="20"/>
      <name val="Arial Cyr"/>
      <family val="2"/>
    </font>
    <font>
      <b/>
      <sz val="12"/>
      <name val="Tahoma"/>
      <family val="2"/>
    </font>
    <font>
      <sz val="9"/>
      <name val="Tahoma"/>
      <family val="2"/>
    </font>
    <font>
      <b/>
      <sz val="28"/>
      <name val="Arial Cyr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1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14" borderId="6" applyNumberFormat="0" applyAlignment="0" applyProtection="0"/>
    <xf numFmtId="0" fontId="43" fillId="0" borderId="0" applyNumberFormat="0" applyFill="0" applyBorder="0" applyAlignment="0" applyProtection="0"/>
    <xf numFmtId="0" fontId="52" fillId="9" borderId="1" applyNumberFormat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57" fillId="0" borderId="7" applyNumberFormat="0" applyFill="0" applyAlignment="0" applyProtection="0"/>
    <xf numFmtId="0" fontId="48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1" fillId="9" borderId="9" applyNumberFormat="0" applyAlignment="0" applyProtection="0"/>
    <xf numFmtId="0" fontId="49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18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14" fontId="11" fillId="0" borderId="15" xfId="0" applyNumberFormat="1" applyFont="1" applyFill="1" applyBorder="1" applyAlignment="1">
      <alignment horizontal="center" vertical="center" wrapText="1"/>
    </xf>
    <xf numFmtId="14" fontId="11" fillId="18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/>
    </xf>
    <xf numFmtId="2" fontId="17" fillId="0" borderId="18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18" borderId="15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21" fillId="0" borderId="17" xfId="0" applyFont="1" applyFill="1" applyBorder="1" applyAlignment="1">
      <alignment vertical="center"/>
    </xf>
    <xf numFmtId="2" fontId="22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left" vertical="center" wrapText="1"/>
    </xf>
    <xf numFmtId="167" fontId="24" fillId="0" borderId="15" xfId="0" applyNumberFormat="1" applyFont="1" applyFill="1" applyBorder="1" applyAlignment="1">
      <alignment horizontal="center" vertical="center" wrapText="1"/>
    </xf>
    <xf numFmtId="167" fontId="18" fillId="0" borderId="15" xfId="0" applyNumberFormat="1" applyFont="1" applyFill="1" applyBorder="1" applyAlignment="1">
      <alignment horizontal="center" vertical="center" wrapText="1"/>
    </xf>
    <xf numFmtId="167" fontId="20" fillId="0" borderId="1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167" fontId="26" fillId="0" borderId="15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horizontal="left" vertical="center" wrapText="1"/>
    </xf>
    <xf numFmtId="167" fontId="27" fillId="0" borderId="15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vertical="center" wrapText="1"/>
    </xf>
    <xf numFmtId="167" fontId="28" fillId="0" borderId="15" xfId="0" applyNumberFormat="1" applyFont="1" applyFill="1" applyBorder="1" applyAlignment="1">
      <alignment horizontal="center" vertical="center" wrapText="1"/>
    </xf>
    <xf numFmtId="167" fontId="20" fillId="4" borderId="15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left" vertical="center" wrapText="1"/>
    </xf>
    <xf numFmtId="167" fontId="30" fillId="0" borderId="15" xfId="0" applyNumberFormat="1" applyFont="1" applyFill="1" applyBorder="1" applyAlignment="1">
      <alignment horizontal="center" vertical="center" wrapText="1"/>
    </xf>
    <xf numFmtId="167" fontId="26" fillId="0" borderId="22" xfId="0" applyNumberFormat="1" applyFont="1" applyFill="1" applyBorder="1" applyAlignment="1">
      <alignment horizontal="center" vertical="center" wrapText="1"/>
    </xf>
    <xf numFmtId="167" fontId="20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67" fontId="20" fillId="0" borderId="24" xfId="0" applyNumberFormat="1" applyFont="1" applyFill="1" applyBorder="1" applyAlignment="1">
      <alignment horizontal="center" vertical="center" wrapText="1"/>
    </xf>
    <xf numFmtId="167" fontId="26" fillId="0" borderId="14" xfId="0" applyNumberFormat="1" applyFont="1" applyFill="1" applyBorder="1" applyAlignment="1">
      <alignment horizontal="center" vertical="center" wrapText="1"/>
    </xf>
    <xf numFmtId="167" fontId="20" fillId="0" borderId="1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horizontal="left" vertical="center" wrapText="1"/>
    </xf>
    <xf numFmtId="167" fontId="26" fillId="0" borderId="27" xfId="0" applyNumberFormat="1" applyFont="1" applyFill="1" applyBorder="1" applyAlignment="1">
      <alignment horizontal="center" vertical="center" wrapText="1"/>
    </xf>
    <xf numFmtId="167" fontId="20" fillId="0" borderId="2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horizontal="center" vertical="center" wrapText="1"/>
    </xf>
    <xf numFmtId="167" fontId="32" fillId="0" borderId="22" xfId="0" applyNumberFormat="1" applyFont="1" applyFill="1" applyBorder="1" applyAlignment="1">
      <alignment horizontal="center" vertical="center" wrapText="1"/>
    </xf>
    <xf numFmtId="165" fontId="20" fillId="0" borderId="22" xfId="0" applyNumberFormat="1" applyFont="1" applyFill="1" applyBorder="1" applyAlignment="1">
      <alignment horizontal="center" vertical="center" wrapText="1"/>
    </xf>
    <xf numFmtId="166" fontId="20" fillId="0" borderId="22" xfId="0" applyNumberFormat="1" applyFont="1" applyFill="1" applyBorder="1" applyAlignment="1">
      <alignment horizontal="center" vertical="center" wrapText="1"/>
    </xf>
    <xf numFmtId="165" fontId="20" fillId="0" borderId="3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31" fillId="4" borderId="33" xfId="0" applyFont="1" applyFill="1" applyBorder="1" applyAlignment="1">
      <alignment vertical="center" wrapText="1" shrinkToFit="1"/>
    </xf>
    <xf numFmtId="0" fontId="33" fillId="0" borderId="33" xfId="0" applyFont="1" applyFill="1" applyBorder="1" applyAlignment="1">
      <alignment horizontal="left" vertical="center" wrapText="1"/>
    </xf>
    <xf numFmtId="167" fontId="18" fillId="0" borderId="34" xfId="0" applyNumberFormat="1" applyFont="1" applyFill="1" applyBorder="1" applyAlignment="1">
      <alignment horizontal="center" vertical="center" wrapText="1"/>
    </xf>
    <xf numFmtId="167" fontId="19" fillId="0" borderId="35" xfId="0" applyNumberFormat="1" applyFont="1" applyFill="1" applyBorder="1" applyAlignment="1">
      <alignment horizontal="center" vertical="center" wrapText="1"/>
    </xf>
    <xf numFmtId="167" fontId="32" fillId="0" borderId="35" xfId="0" applyNumberFormat="1" applyFont="1" applyFill="1" applyBorder="1" applyAlignment="1">
      <alignment horizontal="center" vertical="center" wrapText="1"/>
    </xf>
    <xf numFmtId="165" fontId="18" fillId="0" borderId="35" xfId="0" applyNumberFormat="1" applyFont="1" applyFill="1" applyBorder="1" applyAlignment="1">
      <alignment horizontal="center" vertical="center" wrapText="1"/>
    </xf>
    <xf numFmtId="166" fontId="18" fillId="0" borderId="35" xfId="0" applyNumberFormat="1" applyFont="1" applyFill="1" applyBorder="1" applyAlignment="1">
      <alignment horizontal="center" vertical="center" wrapText="1"/>
    </xf>
    <xf numFmtId="165" fontId="18" fillId="0" borderId="36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167" fontId="34" fillId="0" borderId="0" xfId="0" applyNumberFormat="1" applyFont="1" applyFill="1" applyBorder="1" applyAlignment="1">
      <alignment horizontal="right" vertical="center" wrapText="1"/>
    </xf>
    <xf numFmtId="167" fontId="35" fillId="0" borderId="0" xfId="0" applyNumberFormat="1" applyFont="1" applyFill="1" applyBorder="1" applyAlignment="1">
      <alignment horizontal="right" vertical="center" wrapText="1"/>
    </xf>
    <xf numFmtId="165" fontId="35" fillId="0" borderId="0" xfId="0" applyNumberFormat="1" applyFont="1" applyFill="1" applyBorder="1" applyAlignment="1">
      <alignment horizontal="right" vertical="center" wrapText="1"/>
    </xf>
    <xf numFmtId="166" fontId="35" fillId="0" borderId="0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left" vertical="center" wrapText="1"/>
    </xf>
    <xf numFmtId="167" fontId="34" fillId="0" borderId="14" xfId="0" applyNumberFormat="1" applyFont="1" applyFill="1" applyBorder="1" applyAlignment="1">
      <alignment horizontal="right" vertical="center" wrapText="1"/>
    </xf>
    <xf numFmtId="167" fontId="35" fillId="0" borderId="14" xfId="61" applyNumberFormat="1" applyFont="1" applyFill="1" applyBorder="1" applyAlignment="1">
      <alignment horizontal="right" vertical="center" wrapText="1"/>
    </xf>
    <xf numFmtId="167" fontId="35" fillId="0" borderId="14" xfId="0" applyNumberFormat="1" applyFont="1" applyFill="1" applyBorder="1" applyAlignment="1">
      <alignment horizontal="right" vertical="center" wrapText="1"/>
    </xf>
    <xf numFmtId="165" fontId="35" fillId="0" borderId="14" xfId="0" applyNumberFormat="1" applyFont="1" applyFill="1" applyBorder="1" applyAlignment="1">
      <alignment horizontal="right" vertical="center" wrapText="1"/>
    </xf>
    <xf numFmtId="166" fontId="35" fillId="0" borderId="14" xfId="0" applyNumberFormat="1" applyFont="1" applyFill="1" applyBorder="1" applyAlignment="1">
      <alignment horizontal="right" vertical="center" wrapText="1"/>
    </xf>
    <xf numFmtId="165" fontId="35" fillId="0" borderId="17" xfId="0" applyNumberFormat="1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center" wrapText="1"/>
    </xf>
    <xf numFmtId="167" fontId="34" fillId="0" borderId="15" xfId="0" applyNumberFormat="1" applyFont="1" applyFill="1" applyBorder="1" applyAlignment="1">
      <alignment horizontal="right" vertical="center" wrapText="1"/>
    </xf>
    <xf numFmtId="167" fontId="35" fillId="0" borderId="15" xfId="0" applyNumberFormat="1" applyFont="1" applyFill="1" applyBorder="1" applyAlignment="1">
      <alignment horizontal="right" vertical="center" wrapText="1"/>
    </xf>
    <xf numFmtId="165" fontId="35" fillId="0" borderId="15" xfId="0" applyNumberFormat="1" applyFont="1" applyFill="1" applyBorder="1" applyAlignment="1">
      <alignment horizontal="right" vertical="center" wrapText="1"/>
    </xf>
    <xf numFmtId="166" fontId="35" fillId="0" borderId="15" xfId="0" applyNumberFormat="1" applyFont="1" applyFill="1" applyBorder="1" applyAlignment="1">
      <alignment horizontal="right" vertical="center" wrapText="1"/>
    </xf>
    <xf numFmtId="165" fontId="35" fillId="0" borderId="20" xfId="0" applyNumberFormat="1" applyFont="1" applyFill="1" applyBorder="1" applyAlignment="1">
      <alignment horizontal="right" vertical="center" wrapText="1"/>
    </xf>
    <xf numFmtId="0" fontId="34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left" vertical="center" wrapText="1"/>
    </xf>
    <xf numFmtId="167" fontId="37" fillId="0" borderId="15" xfId="0" applyNumberFormat="1" applyFont="1" applyFill="1" applyBorder="1" applyAlignment="1">
      <alignment horizontal="right" vertical="center" wrapText="1"/>
    </xf>
    <xf numFmtId="167" fontId="34" fillId="0" borderId="15" xfId="0" applyNumberFormat="1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167" fontId="9" fillId="0" borderId="22" xfId="0" applyNumberFormat="1" applyFont="1" applyFill="1" applyBorder="1" applyAlignment="1">
      <alignment horizontal="right" vertical="center" wrapText="1"/>
    </xf>
    <xf numFmtId="166" fontId="35" fillId="0" borderId="22" xfId="0" applyNumberFormat="1" applyFont="1" applyFill="1" applyBorder="1" applyAlignment="1">
      <alignment horizontal="right" vertical="center" wrapText="1"/>
    </xf>
    <xf numFmtId="0" fontId="13" fillId="0" borderId="38" xfId="0" applyFont="1" applyFill="1" applyBorder="1" applyAlignment="1">
      <alignment horizontal="center" vertical="center" wrapText="1"/>
    </xf>
    <xf numFmtId="167" fontId="35" fillId="0" borderId="22" xfId="51" applyNumberFormat="1" applyFont="1" applyFill="1" applyBorder="1" applyAlignment="1" applyProtection="1">
      <alignment horizontal="left" vertical="center" wrapText="1"/>
      <protection/>
    </xf>
    <xf numFmtId="167" fontId="9" fillId="0" borderId="39" xfId="0" applyNumberFormat="1" applyFont="1" applyFill="1" applyBorder="1" applyAlignment="1">
      <alignment horizontal="right" vertical="center" wrapText="1"/>
    </xf>
    <xf numFmtId="165" fontId="35" fillId="0" borderId="22" xfId="0" applyNumberFormat="1" applyFont="1" applyFill="1" applyBorder="1" applyAlignment="1">
      <alignment horizontal="right" vertical="center" wrapText="1"/>
    </xf>
    <xf numFmtId="166" fontId="35" fillId="0" borderId="39" xfId="0" applyNumberFormat="1" applyFont="1" applyFill="1" applyBorder="1" applyAlignment="1">
      <alignment horizontal="right" vertical="center" wrapText="1"/>
    </xf>
    <xf numFmtId="165" fontId="35" fillId="0" borderId="30" xfId="0" applyNumberFormat="1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167" fontId="9" fillId="0" borderId="35" xfId="0" applyNumberFormat="1" applyFont="1" applyFill="1" applyBorder="1" applyAlignment="1">
      <alignment horizontal="right" vertical="center" wrapText="1"/>
    </xf>
    <xf numFmtId="165" fontId="9" fillId="0" borderId="35" xfId="0" applyNumberFormat="1" applyFont="1" applyFill="1" applyBorder="1" applyAlignment="1">
      <alignment horizontal="right" vertical="center" wrapText="1"/>
    </xf>
    <xf numFmtId="166" fontId="9" fillId="0" borderId="35" xfId="0" applyNumberFormat="1" applyFont="1" applyFill="1" applyBorder="1" applyAlignment="1">
      <alignment horizontal="right" vertical="center" wrapText="1"/>
    </xf>
    <xf numFmtId="165" fontId="9" fillId="0" borderId="40" xfId="0" applyNumberFormat="1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/>
    </xf>
    <xf numFmtId="167" fontId="3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166" fontId="18" fillId="0" borderId="15" xfId="0" applyNumberFormat="1" applyFont="1" applyFill="1" applyBorder="1" applyAlignment="1">
      <alignment horizontal="center" vertical="center" wrapText="1"/>
    </xf>
    <xf numFmtId="165" fontId="18" fillId="0" borderId="19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justify" wrapText="1"/>
      <protection/>
    </xf>
    <xf numFmtId="0" fontId="5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Обычный_ZV1PIV98" xfId="51"/>
    <cellStyle name="Обычный_фактичні щоденні надходження район_січень-червень 2014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44;&#1086;&#1093;&#1086;&#1076;&#1080;%20&#1050;&#1052;&#1044;&#1040;\&#1042;&#1080;&#1082;&#1086;&#1085;&#1072;&#1085;&#1085;&#1103;%20&#1087;&#1086;%20&#1088;&#1072;&#1081;&#1086;&#1085;&#1072;&#1093;\&#1041;&#1072;&#1079;&#1072;\dohod%20ra%202013(412z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1">
        <row r="8">
          <cell r="C8">
            <v>93520299.015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4">
        <row r="7">
          <cell r="A7">
            <v>40954</v>
          </cell>
        </row>
      </sheetData>
      <sheetData sheetId="14">
        <row r="12">
          <cell r="O12">
            <v>704381400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view="pageBreakPreview" zoomScale="30" zoomScaleNormal="50" zoomScaleSheetLayoutView="30" zoomScalePageLayoutView="0" workbookViewId="0" topLeftCell="A1">
      <selection activeCell="C1" sqref="C1:L1"/>
    </sheetView>
  </sheetViews>
  <sheetFormatPr defaultColWidth="9.125" defaultRowHeight="12.75"/>
  <cols>
    <col min="1" max="1" width="0.6171875" style="133" customWidth="1"/>
    <col min="2" max="2" width="50.00390625" style="133" customWidth="1"/>
    <col min="3" max="3" width="202.00390625" style="133" customWidth="1"/>
    <col min="4" max="4" width="53.50390625" style="133" customWidth="1"/>
    <col min="5" max="5" width="51.50390625" style="133" customWidth="1"/>
    <col min="6" max="6" width="47.50390625" style="133" customWidth="1"/>
    <col min="7" max="7" width="50.50390625" style="133" customWidth="1"/>
    <col min="8" max="8" width="19.00390625" style="133" hidden="1" customWidth="1"/>
    <col min="9" max="9" width="44.625" style="133" customWidth="1"/>
    <col min="10" max="10" width="39.50390625" style="133" customWidth="1"/>
    <col min="11" max="11" width="38.625" style="132" customWidth="1"/>
    <col min="12" max="12" width="49.50390625" style="132" customWidth="1"/>
    <col min="13" max="16384" width="9.125" style="132" customWidth="1"/>
  </cols>
  <sheetData>
    <row r="1" spans="1:15" s="4" customFormat="1" ht="120.75" customHeight="1" thickBot="1">
      <c r="A1" s="1"/>
      <c r="B1" s="2"/>
      <c r="C1" s="139" t="s">
        <v>130</v>
      </c>
      <c r="D1" s="139"/>
      <c r="E1" s="139"/>
      <c r="F1" s="139"/>
      <c r="G1" s="139"/>
      <c r="H1" s="139"/>
      <c r="I1" s="139"/>
      <c r="J1" s="140"/>
      <c r="K1" s="140"/>
      <c r="L1" s="140"/>
      <c r="M1" s="3"/>
      <c r="N1" s="3"/>
      <c r="O1" s="3"/>
    </row>
    <row r="2" spans="1:15" s="9" customFormat="1" ht="39" customHeight="1">
      <c r="A2" s="141" t="s">
        <v>0</v>
      </c>
      <c r="B2" s="144" t="s">
        <v>1</v>
      </c>
      <c r="C2" s="5" t="s">
        <v>2</v>
      </c>
      <c r="D2" s="147" t="s">
        <v>3</v>
      </c>
      <c r="E2" s="147"/>
      <c r="F2" s="147"/>
      <c r="G2" s="147"/>
      <c r="H2" s="147"/>
      <c r="I2" s="147"/>
      <c r="J2" s="147"/>
      <c r="K2" s="6"/>
      <c r="L2" s="7"/>
      <c r="M2" s="8"/>
      <c r="N2" s="8"/>
      <c r="O2" s="8"/>
    </row>
    <row r="3" spans="1:15" s="13" customFormat="1" ht="57.75" customHeight="1">
      <c r="A3" s="142"/>
      <c r="B3" s="145"/>
      <c r="C3" s="148" t="s">
        <v>4</v>
      </c>
      <c r="D3" s="149" t="s">
        <v>5</v>
      </c>
      <c r="E3" s="149" t="s">
        <v>6</v>
      </c>
      <c r="F3" s="150" t="s">
        <v>7</v>
      </c>
      <c r="G3" s="10" t="s">
        <v>8</v>
      </c>
      <c r="H3" s="11" t="s">
        <v>8</v>
      </c>
      <c r="I3" s="137" t="s">
        <v>9</v>
      </c>
      <c r="J3" s="137" t="s">
        <v>10</v>
      </c>
      <c r="K3" s="137" t="s">
        <v>11</v>
      </c>
      <c r="L3" s="138" t="s">
        <v>12</v>
      </c>
      <c r="M3" s="12"/>
      <c r="N3" s="12"/>
      <c r="O3" s="12"/>
    </row>
    <row r="4" spans="1:15" s="13" customFormat="1" ht="81.75" customHeight="1">
      <c r="A4" s="143"/>
      <c r="B4" s="146"/>
      <c r="C4" s="148"/>
      <c r="D4" s="149"/>
      <c r="E4" s="149"/>
      <c r="F4" s="151"/>
      <c r="G4" s="14">
        <v>42185</v>
      </c>
      <c r="H4" s="15">
        <f>'[1]412 zv (2011)'!$A$7+1</f>
        <v>40955</v>
      </c>
      <c r="I4" s="137"/>
      <c r="J4" s="137"/>
      <c r="K4" s="137"/>
      <c r="L4" s="138"/>
      <c r="M4" s="12"/>
      <c r="N4" s="12"/>
      <c r="O4" s="12"/>
    </row>
    <row r="5" spans="1:15" s="13" customFormat="1" ht="51.75" customHeight="1">
      <c r="A5" s="16"/>
      <c r="B5" s="17">
        <v>10000000</v>
      </c>
      <c r="C5" s="18" t="s">
        <v>13</v>
      </c>
      <c r="D5" s="19">
        <v>1078584.8</v>
      </c>
      <c r="E5" s="20">
        <f>E6+E31+E44+E46+E49+E82</f>
        <v>1375229.5999999999</v>
      </c>
      <c r="F5" s="20">
        <f>F6+F31+F44+F46+F49+F82</f>
        <v>780519.2000000001</v>
      </c>
      <c r="G5" s="20">
        <f>G6+G31+G44+G46+G49+G82</f>
        <v>805088.6208200001</v>
      </c>
      <c r="H5" s="21"/>
      <c r="I5" s="19">
        <f>G5-F5</f>
        <v>24569.42082</v>
      </c>
      <c r="J5" s="134">
        <f>G5/F5</f>
        <v>1.0314783042108382</v>
      </c>
      <c r="K5" s="134">
        <f>G5/E5</f>
        <v>0.5854212422565659</v>
      </c>
      <c r="L5" s="135">
        <f>G5-E5</f>
        <v>-570140.9791799998</v>
      </c>
      <c r="M5" s="25"/>
      <c r="N5" s="12"/>
      <c r="O5" s="12"/>
    </row>
    <row r="6" spans="1:15" s="13" customFormat="1" ht="123.75" customHeight="1">
      <c r="A6" s="16"/>
      <c r="B6" s="26">
        <v>11000000</v>
      </c>
      <c r="C6" s="27" t="s">
        <v>14</v>
      </c>
      <c r="D6" s="19">
        <v>705340.9</v>
      </c>
      <c r="E6" s="20">
        <f>E7+E13</f>
        <v>770266.4</v>
      </c>
      <c r="F6" s="20">
        <f>F7+F13</f>
        <v>456077.9</v>
      </c>
      <c r="G6" s="20">
        <f>G7+G13</f>
        <v>478287.85683</v>
      </c>
      <c r="H6" s="21"/>
      <c r="I6" s="19">
        <f>G6-F6</f>
        <v>22209.95682999998</v>
      </c>
      <c r="J6" s="134">
        <f>G6/F6</f>
        <v>1.0486977264848834</v>
      </c>
      <c r="K6" s="134">
        <f aca="true" t="shared" si="0" ref="K6:K66">G6/E6</f>
        <v>0.6209382323180656</v>
      </c>
      <c r="L6" s="135">
        <f aca="true" t="shared" si="1" ref="L6:L69">G6-E6</f>
        <v>-291978.54317</v>
      </c>
      <c r="M6" s="25"/>
      <c r="N6" s="12"/>
      <c r="O6" s="12"/>
    </row>
    <row r="7" spans="1:15" s="13" customFormat="1" ht="59.25" customHeight="1">
      <c r="A7" s="28"/>
      <c r="B7" s="29">
        <v>11010000</v>
      </c>
      <c r="C7" s="30" t="s">
        <v>15</v>
      </c>
      <c r="D7" s="31">
        <f>(SUM('[1]Голосіїв'!O12))/1000</f>
        <v>704381.4</v>
      </c>
      <c r="E7" s="32">
        <f>E8+E9+E11+E12+E10</f>
        <v>704381.4</v>
      </c>
      <c r="F7" s="32">
        <f>F8+F9+F11+F12+F10</f>
        <v>395110</v>
      </c>
      <c r="G7" s="32">
        <f>G8+G9+G11+G12+G10</f>
        <v>395760.73909</v>
      </c>
      <c r="H7" s="33">
        <f>('[1]класифікація (2011)'!C8-'[1]класифікація (2011)'!C12-'[1]класифікація (2011)'!C24)/1000</f>
        <v>93520.299015</v>
      </c>
      <c r="I7" s="19">
        <f>G7-F7</f>
        <v>650.7390899999882</v>
      </c>
      <c r="J7" s="134">
        <f>G7/F7</f>
        <v>1.0016469820809395</v>
      </c>
      <c r="K7" s="134">
        <f t="shared" si="0"/>
        <v>0.561855749016087</v>
      </c>
      <c r="L7" s="135">
        <f t="shared" si="1"/>
        <v>-308620.66091000004</v>
      </c>
      <c r="M7" s="25"/>
      <c r="N7" s="12"/>
      <c r="O7" s="12"/>
    </row>
    <row r="8" spans="1:15" s="13" customFormat="1" ht="177" customHeight="1">
      <c r="A8" s="28"/>
      <c r="B8" s="34">
        <v>11010100</v>
      </c>
      <c r="C8" s="35" t="s">
        <v>16</v>
      </c>
      <c r="D8" s="36">
        <v>631281.4</v>
      </c>
      <c r="E8" s="36">
        <v>631281.4</v>
      </c>
      <c r="F8" s="36">
        <v>355510</v>
      </c>
      <c r="G8" s="33">
        <f>896875.0819-538125.04911</f>
        <v>358750.03278999997</v>
      </c>
      <c r="H8" s="33"/>
      <c r="I8" s="22">
        <f aca="true" t="shared" si="2" ref="I8:I72">G8-F8</f>
        <v>3240.0327899999684</v>
      </c>
      <c r="J8" s="23">
        <f>G8/F8</f>
        <v>1.009113759922365</v>
      </c>
      <c r="K8" s="23">
        <f t="shared" si="0"/>
        <v>0.5682886154890671</v>
      </c>
      <c r="L8" s="24">
        <f t="shared" si="1"/>
        <v>-272531.36721000005</v>
      </c>
      <c r="M8" s="25"/>
      <c r="N8" s="12"/>
      <c r="O8" s="12"/>
    </row>
    <row r="9" spans="1:15" s="13" customFormat="1" ht="314.25" customHeight="1">
      <c r="A9" s="37"/>
      <c r="B9" s="34">
        <v>11010200</v>
      </c>
      <c r="C9" s="35" t="s">
        <v>17</v>
      </c>
      <c r="D9" s="36">
        <v>7200</v>
      </c>
      <c r="E9" s="36">
        <v>7200</v>
      </c>
      <c r="F9" s="36">
        <v>3900</v>
      </c>
      <c r="G9" s="33">
        <f>9312.53002-5587.51804</f>
        <v>3725.01198</v>
      </c>
      <c r="H9" s="33"/>
      <c r="I9" s="22">
        <f t="shared" si="2"/>
        <v>-174.98801999999978</v>
      </c>
      <c r="J9" s="23">
        <f>G9/F9</f>
        <v>0.955131276923077</v>
      </c>
      <c r="K9" s="23">
        <f t="shared" si="0"/>
        <v>0.517362775</v>
      </c>
      <c r="L9" s="24">
        <f t="shared" si="1"/>
        <v>-3474.98802</v>
      </c>
      <c r="M9" s="25"/>
      <c r="N9" s="12"/>
      <c r="O9" s="12"/>
    </row>
    <row r="10" spans="1:15" s="13" customFormat="1" ht="133.5" customHeight="1">
      <c r="A10" s="37"/>
      <c r="B10" s="34">
        <v>11010300</v>
      </c>
      <c r="C10" s="35" t="s">
        <v>18</v>
      </c>
      <c r="D10" s="36">
        <v>0</v>
      </c>
      <c r="E10" s="36">
        <v>0</v>
      </c>
      <c r="F10" s="36">
        <v>0</v>
      </c>
      <c r="G10" s="33">
        <f>0.51891-0.31134</f>
        <v>0.20756999999999998</v>
      </c>
      <c r="H10" s="33"/>
      <c r="I10" s="22">
        <f t="shared" si="2"/>
        <v>0.20756999999999998</v>
      </c>
      <c r="J10" s="23">
        <v>0</v>
      </c>
      <c r="K10" s="23">
        <v>0</v>
      </c>
      <c r="L10" s="24">
        <f t="shared" si="1"/>
        <v>0.20756999999999998</v>
      </c>
      <c r="M10" s="25"/>
      <c r="N10" s="12"/>
      <c r="O10" s="12"/>
    </row>
    <row r="11" spans="1:15" s="13" customFormat="1" ht="193.5" customHeight="1">
      <c r="A11" s="37"/>
      <c r="B11" s="34">
        <v>11010400</v>
      </c>
      <c r="C11" s="35" t="s">
        <v>19</v>
      </c>
      <c r="D11" s="36">
        <v>40000</v>
      </c>
      <c r="E11" s="36">
        <v>40000</v>
      </c>
      <c r="F11" s="36">
        <v>23200</v>
      </c>
      <c r="G11" s="33">
        <f>60070.92555-36042.55535</f>
        <v>24028.370199999998</v>
      </c>
      <c r="H11" s="33"/>
      <c r="I11" s="22">
        <f t="shared" si="2"/>
        <v>828.3701999999976</v>
      </c>
      <c r="J11" s="23">
        <f>G11/F11</f>
        <v>1.0357056120689654</v>
      </c>
      <c r="K11" s="23">
        <f t="shared" si="0"/>
        <v>0.6007092549999999</v>
      </c>
      <c r="L11" s="24">
        <f t="shared" si="1"/>
        <v>-15971.629800000002</v>
      </c>
      <c r="M11" s="25"/>
      <c r="N11" s="12"/>
      <c r="O11" s="12"/>
    </row>
    <row r="12" spans="1:15" s="13" customFormat="1" ht="184.5">
      <c r="A12" s="37"/>
      <c r="B12" s="34">
        <v>11010500</v>
      </c>
      <c r="C12" s="35" t="s">
        <v>20</v>
      </c>
      <c r="D12" s="36">
        <v>25900</v>
      </c>
      <c r="E12" s="36">
        <v>25900</v>
      </c>
      <c r="F12" s="36">
        <v>12500</v>
      </c>
      <c r="G12" s="33">
        <f>23142.79114-13885.67459</f>
        <v>9257.11655</v>
      </c>
      <c r="H12" s="33"/>
      <c r="I12" s="22">
        <f t="shared" si="2"/>
        <v>-3242.8834499999994</v>
      </c>
      <c r="J12" s="23">
        <f>G12/F12</f>
        <v>0.7405693240000001</v>
      </c>
      <c r="K12" s="23">
        <f t="shared" si="0"/>
        <v>0.35741762741312744</v>
      </c>
      <c r="L12" s="24">
        <f t="shared" si="1"/>
        <v>-16642.88345</v>
      </c>
      <c r="M12" s="25"/>
      <c r="N12" s="12"/>
      <c r="O12" s="12"/>
    </row>
    <row r="13" spans="1:15" s="13" customFormat="1" ht="64.5">
      <c r="A13" s="37"/>
      <c r="B13" s="38">
        <v>11020000</v>
      </c>
      <c r="C13" s="30" t="s">
        <v>21</v>
      </c>
      <c r="D13" s="31">
        <v>959.5</v>
      </c>
      <c r="E13" s="32">
        <f>E14+E15+E23+E16+E17+E18+E19+E20+E21+E22+E24+E25+E26+E27+E28+E29+E30</f>
        <v>65885</v>
      </c>
      <c r="F13" s="32">
        <f>F14+F15+F23+F16+F17+F18+F19+F20+F21+F22+F24+F25+F26+F27+F28+F29+F30</f>
        <v>60967.899999999994</v>
      </c>
      <c r="G13" s="32">
        <f>G14+G15+G23+G16+G17+G18+G19+G20+G21+G22+G24+G25+G26+G27+G28+G29+G30</f>
        <v>82527.11774000003</v>
      </c>
      <c r="H13" s="33"/>
      <c r="I13" s="19">
        <f t="shared" si="2"/>
        <v>21559.217740000036</v>
      </c>
      <c r="J13" s="134">
        <f>G13/F13</f>
        <v>1.353615882128137</v>
      </c>
      <c r="K13" s="134">
        <f t="shared" si="0"/>
        <v>1.2525934239963576</v>
      </c>
      <c r="L13" s="135">
        <f t="shared" si="1"/>
        <v>16642.11774000003</v>
      </c>
      <c r="M13" s="25"/>
      <c r="N13" s="12"/>
      <c r="O13" s="12"/>
    </row>
    <row r="14" spans="1:15" s="13" customFormat="1" ht="122.25" customHeight="1">
      <c r="A14" s="37"/>
      <c r="B14" s="34">
        <v>11020200</v>
      </c>
      <c r="C14" s="35" t="s">
        <v>22</v>
      </c>
      <c r="D14" s="36">
        <v>487.5</v>
      </c>
      <c r="E14" s="36">
        <v>487.5</v>
      </c>
      <c r="F14" s="36">
        <v>221.4</v>
      </c>
      <c r="G14" s="33">
        <v>251.88066</v>
      </c>
      <c r="H14" s="33"/>
      <c r="I14" s="22">
        <f t="shared" si="2"/>
        <v>30.48066</v>
      </c>
      <c r="J14" s="23">
        <f>G14/F14</f>
        <v>1.1376723577235772</v>
      </c>
      <c r="K14" s="23">
        <f t="shared" si="0"/>
        <v>0.5166782769230769</v>
      </c>
      <c r="L14" s="24">
        <f t="shared" si="1"/>
        <v>-235.61934</v>
      </c>
      <c r="M14" s="25"/>
      <c r="N14" s="12"/>
      <c r="O14" s="12"/>
    </row>
    <row r="15" spans="1:15" s="13" customFormat="1" ht="126.75" customHeight="1">
      <c r="A15" s="37"/>
      <c r="B15" s="34">
        <v>11020202</v>
      </c>
      <c r="C15" s="35" t="s">
        <v>23</v>
      </c>
      <c r="D15" s="36"/>
      <c r="E15" s="36"/>
      <c r="F15" s="36">
        <v>0</v>
      </c>
      <c r="G15" s="33">
        <v>117.794</v>
      </c>
      <c r="H15" s="33"/>
      <c r="I15" s="22">
        <f t="shared" si="2"/>
        <v>117.794</v>
      </c>
      <c r="J15" s="23">
        <v>0</v>
      </c>
      <c r="K15" s="23">
        <v>0</v>
      </c>
      <c r="L15" s="24">
        <f t="shared" si="1"/>
        <v>117.794</v>
      </c>
      <c r="M15" s="25"/>
      <c r="N15" s="12"/>
      <c r="O15" s="12"/>
    </row>
    <row r="16" spans="1:15" s="13" customFormat="1" ht="129.75" customHeight="1">
      <c r="A16" s="37"/>
      <c r="B16" s="34">
        <v>11020300</v>
      </c>
      <c r="C16" s="35" t="s">
        <v>24</v>
      </c>
      <c r="D16" s="36"/>
      <c r="E16" s="36">
        <v>5851.3</v>
      </c>
      <c r="F16" s="36">
        <v>5851.3</v>
      </c>
      <c r="G16" s="33">
        <f>185190.35047-166671.31541</f>
        <v>18519.035059999995</v>
      </c>
      <c r="H16" s="33"/>
      <c r="I16" s="22">
        <f t="shared" si="2"/>
        <v>12667.735059999995</v>
      </c>
      <c r="J16" s="23">
        <v>0</v>
      </c>
      <c r="K16" s="23">
        <f t="shared" si="0"/>
        <v>3.164943697981644</v>
      </c>
      <c r="L16" s="24">
        <f t="shared" si="1"/>
        <v>12667.735059999995</v>
      </c>
      <c r="M16" s="25"/>
      <c r="N16" s="12"/>
      <c r="O16" s="12"/>
    </row>
    <row r="17" spans="1:15" s="13" customFormat="1" ht="70.5" customHeight="1">
      <c r="A17" s="37"/>
      <c r="B17" s="34">
        <v>11020500</v>
      </c>
      <c r="C17" s="35" t="s">
        <v>25</v>
      </c>
      <c r="D17" s="36"/>
      <c r="E17" s="36">
        <v>7205.9</v>
      </c>
      <c r="F17" s="36">
        <v>7205.9</v>
      </c>
      <c r="G17" s="33">
        <f>67880.23936-61092.21529</f>
        <v>6788.024070000007</v>
      </c>
      <c r="H17" s="33"/>
      <c r="I17" s="22">
        <f t="shared" si="2"/>
        <v>-417.8759299999929</v>
      </c>
      <c r="J17" s="23">
        <v>0</v>
      </c>
      <c r="K17" s="23">
        <f t="shared" si="0"/>
        <v>0.9420091966305398</v>
      </c>
      <c r="L17" s="24">
        <f t="shared" si="1"/>
        <v>-417.8759299999929</v>
      </c>
      <c r="M17" s="25"/>
      <c r="N17" s="12"/>
      <c r="O17" s="12"/>
    </row>
    <row r="18" spans="1:15" s="13" customFormat="1" ht="129" customHeight="1">
      <c r="A18" s="37"/>
      <c r="B18" s="34">
        <v>11020600</v>
      </c>
      <c r="C18" s="35" t="s">
        <v>26</v>
      </c>
      <c r="D18" s="36"/>
      <c r="E18" s="36">
        <v>3343.9</v>
      </c>
      <c r="F18" s="36">
        <v>1864.4</v>
      </c>
      <c r="G18" s="33">
        <f>7294.58085-6565.12277</f>
        <v>729.4580800000003</v>
      </c>
      <c r="H18" s="33"/>
      <c r="I18" s="22">
        <f t="shared" si="2"/>
        <v>-1134.9419199999998</v>
      </c>
      <c r="J18" s="23">
        <v>0</v>
      </c>
      <c r="K18" s="23">
        <f t="shared" si="0"/>
        <v>0.2181459014922696</v>
      </c>
      <c r="L18" s="24">
        <f t="shared" si="1"/>
        <v>-2614.4419199999998</v>
      </c>
      <c r="M18" s="25"/>
      <c r="N18" s="12"/>
      <c r="O18" s="12"/>
    </row>
    <row r="19" spans="1:15" s="13" customFormat="1" ht="130.5" customHeight="1">
      <c r="A19" s="37"/>
      <c r="B19" s="34">
        <v>11020700</v>
      </c>
      <c r="C19" s="35" t="s">
        <v>27</v>
      </c>
      <c r="D19" s="36"/>
      <c r="E19" s="36">
        <v>652.2</v>
      </c>
      <c r="F19" s="36">
        <v>363.7</v>
      </c>
      <c r="G19" s="33">
        <f>22022.04548-19819.84093</f>
        <v>2202.204550000002</v>
      </c>
      <c r="H19" s="33"/>
      <c r="I19" s="22">
        <f t="shared" si="2"/>
        <v>1838.5045500000022</v>
      </c>
      <c r="J19" s="23">
        <v>0</v>
      </c>
      <c r="K19" s="23">
        <f t="shared" si="0"/>
        <v>3.3765785801901287</v>
      </c>
      <c r="L19" s="24">
        <f t="shared" si="1"/>
        <v>1550.0045500000022</v>
      </c>
      <c r="M19" s="25"/>
      <c r="N19" s="12"/>
      <c r="O19" s="12"/>
    </row>
    <row r="20" spans="1:15" s="13" customFormat="1" ht="177" customHeight="1">
      <c r="A20" s="37"/>
      <c r="B20" s="34">
        <v>11020900</v>
      </c>
      <c r="C20" s="35" t="s">
        <v>28</v>
      </c>
      <c r="D20" s="36"/>
      <c r="E20" s="36">
        <v>56</v>
      </c>
      <c r="F20" s="36">
        <v>31.2</v>
      </c>
      <c r="G20" s="33">
        <f>1213.57932-1092.22138</f>
        <v>121.3579400000001</v>
      </c>
      <c r="H20" s="33"/>
      <c r="I20" s="22">
        <f t="shared" si="2"/>
        <v>90.1579400000001</v>
      </c>
      <c r="J20" s="23">
        <v>0</v>
      </c>
      <c r="K20" s="23">
        <f t="shared" si="0"/>
        <v>2.1671060714285733</v>
      </c>
      <c r="L20" s="24">
        <f t="shared" si="1"/>
        <v>65.3579400000001</v>
      </c>
      <c r="M20" s="25"/>
      <c r="N20" s="12"/>
      <c r="O20" s="12"/>
    </row>
    <row r="21" spans="1:15" s="13" customFormat="1" ht="84" customHeight="1">
      <c r="A21" s="37"/>
      <c r="B21" s="34">
        <v>11021000</v>
      </c>
      <c r="C21" s="35" t="s">
        <v>29</v>
      </c>
      <c r="D21" s="36"/>
      <c r="E21" s="36">
        <v>8307.3</v>
      </c>
      <c r="F21" s="36">
        <v>8307.3</v>
      </c>
      <c r="G21" s="33">
        <f>1815.19648-1633.67683</f>
        <v>181.51964999999996</v>
      </c>
      <c r="H21" s="33"/>
      <c r="I21" s="22">
        <f t="shared" si="2"/>
        <v>-8125.780349999999</v>
      </c>
      <c r="J21" s="23">
        <v>0</v>
      </c>
      <c r="K21" s="23">
        <f t="shared" si="0"/>
        <v>0.021850619334801917</v>
      </c>
      <c r="L21" s="24">
        <f t="shared" si="1"/>
        <v>-8125.780349999999</v>
      </c>
      <c r="M21" s="25"/>
      <c r="N21" s="12"/>
      <c r="O21" s="12"/>
    </row>
    <row r="22" spans="1:15" s="13" customFormat="1" ht="59.25" customHeight="1">
      <c r="A22" s="37"/>
      <c r="B22" s="34">
        <v>11021600</v>
      </c>
      <c r="C22" s="35" t="s">
        <v>30</v>
      </c>
      <c r="D22" s="36"/>
      <c r="E22" s="36">
        <v>54.3</v>
      </c>
      <c r="F22" s="36">
        <v>30.3</v>
      </c>
      <c r="G22" s="33">
        <f>1815.19648-1633.67683</f>
        <v>181.51964999999996</v>
      </c>
      <c r="H22" s="33"/>
      <c r="I22" s="22">
        <f t="shared" si="2"/>
        <v>151.21964999999994</v>
      </c>
      <c r="J22" s="23">
        <v>0</v>
      </c>
      <c r="K22" s="23">
        <f t="shared" si="0"/>
        <v>3.3429033149171263</v>
      </c>
      <c r="L22" s="24">
        <f t="shared" si="1"/>
        <v>127.21964999999996</v>
      </c>
      <c r="M22" s="25"/>
      <c r="N22" s="12"/>
      <c r="O22" s="12"/>
    </row>
    <row r="23" spans="1:15" s="13" customFormat="1" ht="180.75" customHeight="1">
      <c r="A23" s="37"/>
      <c r="B23" s="34">
        <v>11023200</v>
      </c>
      <c r="C23" s="35" t="s">
        <v>31</v>
      </c>
      <c r="D23" s="36">
        <v>472</v>
      </c>
      <c r="E23" s="36">
        <v>472</v>
      </c>
      <c r="F23" s="36">
        <v>212</v>
      </c>
      <c r="G23" s="33">
        <f>181.95849+4.556</f>
        <v>186.51449000000002</v>
      </c>
      <c r="H23" s="33"/>
      <c r="I23" s="22">
        <f t="shared" si="2"/>
        <v>-25.485509999999977</v>
      </c>
      <c r="J23" s="23">
        <f>G23/F23</f>
        <v>0.8797853301886793</v>
      </c>
      <c r="K23" s="23">
        <f t="shared" si="0"/>
        <v>0.39515781779661024</v>
      </c>
      <c r="L23" s="24">
        <f t="shared" si="1"/>
        <v>-285.48551</v>
      </c>
      <c r="M23" s="25"/>
      <c r="N23" s="12"/>
      <c r="O23" s="12"/>
    </row>
    <row r="24" spans="1:15" s="13" customFormat="1" ht="118.5" customHeight="1">
      <c r="A24" s="37"/>
      <c r="B24" s="34">
        <v>11023300</v>
      </c>
      <c r="C24" s="35" t="s">
        <v>32</v>
      </c>
      <c r="D24" s="36"/>
      <c r="E24" s="36">
        <v>16819.9</v>
      </c>
      <c r="F24" s="36">
        <v>16819.9</v>
      </c>
      <c r="G24" s="33">
        <f>210563.11176-189506.80057</f>
        <v>21056.311190000008</v>
      </c>
      <c r="H24" s="33"/>
      <c r="I24" s="22">
        <f t="shared" si="2"/>
        <v>4236.411190000006</v>
      </c>
      <c r="J24" s="23">
        <v>0</v>
      </c>
      <c r="K24" s="23">
        <f t="shared" si="0"/>
        <v>1.2518689879250178</v>
      </c>
      <c r="L24" s="24">
        <f t="shared" si="1"/>
        <v>4236.411190000006</v>
      </c>
      <c r="M24" s="25"/>
      <c r="N24" s="12"/>
      <c r="O24" s="12"/>
    </row>
    <row r="25" spans="1:15" s="13" customFormat="1" ht="123.75" customHeight="1">
      <c r="A25" s="37"/>
      <c r="B25" s="34">
        <v>11023500</v>
      </c>
      <c r="C25" s="35" t="s">
        <v>33</v>
      </c>
      <c r="D25" s="36"/>
      <c r="E25" s="36">
        <v>345.5</v>
      </c>
      <c r="F25" s="36">
        <v>192.6</v>
      </c>
      <c r="G25" s="33">
        <f>5939.48-5345.532</f>
        <v>593.9479999999994</v>
      </c>
      <c r="H25" s="33"/>
      <c r="I25" s="22">
        <f t="shared" si="2"/>
        <v>401.3479999999994</v>
      </c>
      <c r="J25" s="23">
        <v>0</v>
      </c>
      <c r="K25" s="23">
        <f t="shared" si="0"/>
        <v>1.7190969609261921</v>
      </c>
      <c r="L25" s="24">
        <f t="shared" si="1"/>
        <v>248.4479999999994</v>
      </c>
      <c r="M25" s="25"/>
      <c r="N25" s="12"/>
      <c r="O25" s="12"/>
    </row>
    <row r="26" spans="1:15" s="13" customFormat="1" ht="109.5" customHeight="1">
      <c r="A26" s="37"/>
      <c r="B26" s="34">
        <v>11023600</v>
      </c>
      <c r="C26" s="35" t="s">
        <v>34</v>
      </c>
      <c r="D26" s="36"/>
      <c r="E26" s="36">
        <v>3254.6</v>
      </c>
      <c r="F26" s="36">
        <v>3254.6</v>
      </c>
      <c r="G26" s="33">
        <f>162981.75322-146683.57789</f>
        <v>16298.175330000027</v>
      </c>
      <c r="H26" s="33"/>
      <c r="I26" s="22">
        <f t="shared" si="2"/>
        <v>13043.575330000027</v>
      </c>
      <c r="J26" s="23">
        <v>0</v>
      </c>
      <c r="K26" s="23">
        <f t="shared" si="0"/>
        <v>5.007735306950171</v>
      </c>
      <c r="L26" s="24">
        <f t="shared" si="1"/>
        <v>13043.575330000027</v>
      </c>
      <c r="M26" s="25"/>
      <c r="N26" s="12"/>
      <c r="O26" s="12"/>
    </row>
    <row r="27" spans="1:15" s="13" customFormat="1" ht="192.75" customHeight="1">
      <c r="A27" s="37"/>
      <c r="B27" s="34">
        <v>11023700</v>
      </c>
      <c r="C27" s="35" t="s">
        <v>35</v>
      </c>
      <c r="D27" s="36"/>
      <c r="E27" s="36">
        <v>1964.8</v>
      </c>
      <c r="F27" s="36">
        <v>1095.6</v>
      </c>
      <c r="G27" s="33">
        <f>33017.95097-29716.15587</f>
        <v>3301.7950999999994</v>
      </c>
      <c r="H27" s="33"/>
      <c r="I27" s="22">
        <f t="shared" si="2"/>
        <v>2206.1950999999995</v>
      </c>
      <c r="J27" s="23">
        <v>0</v>
      </c>
      <c r="K27" s="23">
        <f t="shared" si="0"/>
        <v>1.6804738904723124</v>
      </c>
      <c r="L27" s="24">
        <f t="shared" si="1"/>
        <v>1336.9950999999994</v>
      </c>
      <c r="M27" s="25"/>
      <c r="N27" s="12"/>
      <c r="O27" s="12"/>
    </row>
    <row r="28" spans="1:15" s="13" customFormat="1" ht="123.75" customHeight="1">
      <c r="A28" s="37"/>
      <c r="B28" s="34">
        <v>11023900</v>
      </c>
      <c r="C28" s="35" t="s">
        <v>36</v>
      </c>
      <c r="D28" s="36"/>
      <c r="E28" s="36">
        <v>11.6</v>
      </c>
      <c r="F28" s="36">
        <v>6.4</v>
      </c>
      <c r="G28" s="33">
        <f>0.18041-0.16237</f>
        <v>0.01804</v>
      </c>
      <c r="H28" s="33"/>
      <c r="I28" s="22">
        <f t="shared" si="2"/>
        <v>-6.38196</v>
      </c>
      <c r="J28" s="23">
        <v>0</v>
      </c>
      <c r="K28" s="23">
        <f t="shared" si="0"/>
        <v>0.0015551724137931036</v>
      </c>
      <c r="L28" s="24">
        <f t="shared" si="1"/>
        <v>-11.58196</v>
      </c>
      <c r="M28" s="25"/>
      <c r="N28" s="12"/>
      <c r="O28" s="12"/>
    </row>
    <row r="29" spans="1:15" s="13" customFormat="1" ht="120" customHeight="1">
      <c r="A29" s="37"/>
      <c r="B29" s="34">
        <v>11024000</v>
      </c>
      <c r="C29" s="35" t="s">
        <v>37</v>
      </c>
      <c r="D29" s="36"/>
      <c r="E29" s="36">
        <v>17007.3</v>
      </c>
      <c r="F29" s="36">
        <v>15482.9</v>
      </c>
      <c r="G29" s="33">
        <f>119166.61271-107249.95138</f>
        <v>11916.661330000003</v>
      </c>
      <c r="H29" s="33"/>
      <c r="I29" s="22">
        <f t="shared" si="2"/>
        <v>-3566.238669999997</v>
      </c>
      <c r="J29" s="23">
        <v>0</v>
      </c>
      <c r="K29" s="23">
        <f t="shared" si="0"/>
        <v>0.7006791983442406</v>
      </c>
      <c r="L29" s="24">
        <f t="shared" si="1"/>
        <v>-5090.638669999997</v>
      </c>
      <c r="M29" s="25"/>
      <c r="N29" s="12"/>
      <c r="O29" s="12"/>
    </row>
    <row r="30" spans="1:15" s="13" customFormat="1" ht="182.25" customHeight="1">
      <c r="A30" s="37"/>
      <c r="B30" s="34">
        <v>11024600</v>
      </c>
      <c r="C30" s="35" t="s">
        <v>38</v>
      </c>
      <c r="D30" s="36"/>
      <c r="E30" s="36">
        <v>50.9</v>
      </c>
      <c r="F30" s="36">
        <v>28.4</v>
      </c>
      <c r="G30" s="33">
        <f>809.006-728.1054</f>
        <v>80.90059999999994</v>
      </c>
      <c r="H30" s="33"/>
      <c r="I30" s="22">
        <f t="shared" si="2"/>
        <v>52.50059999999994</v>
      </c>
      <c r="J30" s="23">
        <v>0</v>
      </c>
      <c r="K30" s="23">
        <f t="shared" si="0"/>
        <v>1.589402750491158</v>
      </c>
      <c r="L30" s="24">
        <f t="shared" si="1"/>
        <v>30.00059999999994</v>
      </c>
      <c r="M30" s="25"/>
      <c r="N30" s="12"/>
      <c r="O30" s="12"/>
    </row>
    <row r="31" spans="1:15" s="13" customFormat="1" ht="107.25" customHeight="1">
      <c r="A31" s="37"/>
      <c r="B31" s="38">
        <v>13000000</v>
      </c>
      <c r="C31" s="39" t="s">
        <v>39</v>
      </c>
      <c r="D31" s="31">
        <v>7626.9</v>
      </c>
      <c r="E31" s="32">
        <f>E32+E34+E39+E42</f>
        <v>7626.9</v>
      </c>
      <c r="F31" s="32">
        <f>F32+F34+F39+F42</f>
        <v>3187.3999999999996</v>
      </c>
      <c r="G31" s="32">
        <f>G32+G34+G39+G42</f>
        <v>8587.92308</v>
      </c>
      <c r="H31" s="33"/>
      <c r="I31" s="19">
        <f t="shared" si="2"/>
        <v>5400.523080000001</v>
      </c>
      <c r="J31" s="134">
        <f>G31/F31</f>
        <v>2.694334906193136</v>
      </c>
      <c r="K31" s="134">
        <f t="shared" si="0"/>
        <v>1.126004415948813</v>
      </c>
      <c r="L31" s="135">
        <f t="shared" si="1"/>
        <v>961.0230800000008</v>
      </c>
      <c r="M31" s="25"/>
      <c r="N31" s="12"/>
      <c r="O31" s="12"/>
    </row>
    <row r="32" spans="1:15" s="13" customFormat="1" ht="114.75" customHeight="1">
      <c r="A32" s="37"/>
      <c r="B32" s="29">
        <v>13010000</v>
      </c>
      <c r="C32" s="30" t="s">
        <v>40</v>
      </c>
      <c r="D32" s="36">
        <v>0</v>
      </c>
      <c r="E32" s="36"/>
      <c r="F32" s="36">
        <v>0</v>
      </c>
      <c r="G32" s="40">
        <f>G33</f>
        <v>26.96754</v>
      </c>
      <c r="H32" s="33"/>
      <c r="I32" s="22">
        <f t="shared" si="2"/>
        <v>26.96754</v>
      </c>
      <c r="J32" s="23">
        <v>0</v>
      </c>
      <c r="K32" s="23">
        <v>0</v>
      </c>
      <c r="L32" s="24">
        <f t="shared" si="1"/>
        <v>26.96754</v>
      </c>
      <c r="M32" s="25"/>
      <c r="N32" s="12"/>
      <c r="O32" s="12"/>
    </row>
    <row r="33" spans="1:15" s="13" customFormat="1" ht="306" customHeight="1">
      <c r="A33" s="37"/>
      <c r="B33" s="41">
        <v>13010200</v>
      </c>
      <c r="C33" s="35" t="s">
        <v>41</v>
      </c>
      <c r="D33" s="36">
        <v>0</v>
      </c>
      <c r="E33" s="36"/>
      <c r="F33" s="36">
        <v>0</v>
      </c>
      <c r="G33" s="33">
        <v>26.96754</v>
      </c>
      <c r="H33" s="33"/>
      <c r="I33" s="22">
        <f t="shared" si="2"/>
        <v>26.96754</v>
      </c>
      <c r="J33" s="23">
        <v>0</v>
      </c>
      <c r="K33" s="23">
        <v>0</v>
      </c>
      <c r="L33" s="24">
        <f t="shared" si="1"/>
        <v>26.96754</v>
      </c>
      <c r="M33" s="25"/>
      <c r="N33" s="12"/>
      <c r="O33" s="12"/>
    </row>
    <row r="34" spans="1:15" s="13" customFormat="1" ht="143.25" customHeight="1">
      <c r="A34" s="37"/>
      <c r="B34" s="29">
        <v>13020000</v>
      </c>
      <c r="C34" s="30" t="s">
        <v>42</v>
      </c>
      <c r="D34" s="42">
        <v>6555.9</v>
      </c>
      <c r="E34" s="42">
        <v>6555.9</v>
      </c>
      <c r="F34" s="40">
        <f>F35+F36+F37+F38</f>
        <v>2460.1</v>
      </c>
      <c r="G34" s="40">
        <f>G35+G36+G37+G38</f>
        <v>8352.43958</v>
      </c>
      <c r="H34" s="33"/>
      <c r="I34" s="22">
        <f t="shared" si="2"/>
        <v>5892.33958</v>
      </c>
      <c r="J34" s="23">
        <f>G34/F34</f>
        <v>3.3951626275354663</v>
      </c>
      <c r="K34" s="23">
        <f t="shared" si="0"/>
        <v>1.2740340121112281</v>
      </c>
      <c r="L34" s="24">
        <f t="shared" si="1"/>
        <v>1796.5395800000006</v>
      </c>
      <c r="M34" s="25"/>
      <c r="N34" s="12"/>
      <c r="O34" s="12"/>
    </row>
    <row r="35" spans="1:15" s="13" customFormat="1" ht="189.75" customHeight="1">
      <c r="A35" s="37"/>
      <c r="B35" s="41">
        <v>13020100</v>
      </c>
      <c r="C35" s="35" t="s">
        <v>43</v>
      </c>
      <c r="D35" s="36">
        <v>6555.4</v>
      </c>
      <c r="E35" s="36">
        <v>6555.4</v>
      </c>
      <c r="F35" s="36">
        <v>2460</v>
      </c>
      <c r="G35" s="33">
        <f>16703.05634-8351.52826</f>
        <v>8351.52808</v>
      </c>
      <c r="H35" s="33"/>
      <c r="I35" s="22">
        <f t="shared" si="2"/>
        <v>5891.52808</v>
      </c>
      <c r="J35" s="23">
        <f>G35/F35</f>
        <v>3.3949301138211383</v>
      </c>
      <c r="K35" s="23">
        <f t="shared" si="0"/>
        <v>1.2739921408304604</v>
      </c>
      <c r="L35" s="24">
        <f t="shared" si="1"/>
        <v>1796.1280800000004</v>
      </c>
      <c r="M35" s="25"/>
      <c r="N35" s="12"/>
      <c r="O35" s="12"/>
    </row>
    <row r="36" spans="1:15" s="13" customFormat="1" ht="120" customHeight="1">
      <c r="A36" s="37"/>
      <c r="B36" s="41">
        <v>13020200</v>
      </c>
      <c r="C36" s="35" t="s">
        <v>44</v>
      </c>
      <c r="D36" s="36">
        <v>0.5</v>
      </c>
      <c r="E36" s="36">
        <v>0.5</v>
      </c>
      <c r="F36" s="36">
        <v>0.1</v>
      </c>
      <c r="G36" s="33">
        <v>0.03218</v>
      </c>
      <c r="H36" s="33"/>
      <c r="I36" s="22">
        <f t="shared" si="2"/>
        <v>-0.06782</v>
      </c>
      <c r="J36" s="23">
        <f>G36/F36</f>
        <v>0.3218</v>
      </c>
      <c r="K36" s="23">
        <f t="shared" si="0"/>
        <v>0.06436</v>
      </c>
      <c r="L36" s="24">
        <f t="shared" si="1"/>
        <v>-0.46782</v>
      </c>
      <c r="M36" s="25"/>
      <c r="N36" s="12"/>
      <c r="O36" s="12"/>
    </row>
    <row r="37" spans="1:15" s="13" customFormat="1" ht="193.5" customHeight="1">
      <c r="A37" s="37"/>
      <c r="B37" s="41">
        <v>13020401</v>
      </c>
      <c r="C37" s="35" t="s">
        <v>45</v>
      </c>
      <c r="D37" s="36"/>
      <c r="E37" s="36"/>
      <c r="F37" s="36">
        <v>0</v>
      </c>
      <c r="G37" s="33">
        <f>0.91706-0.45853</f>
        <v>0.45853</v>
      </c>
      <c r="H37" s="33"/>
      <c r="I37" s="22">
        <f t="shared" si="2"/>
        <v>0.45853</v>
      </c>
      <c r="J37" s="23">
        <v>0</v>
      </c>
      <c r="K37" s="23">
        <v>0</v>
      </c>
      <c r="L37" s="24">
        <f t="shared" si="1"/>
        <v>0.45853</v>
      </c>
      <c r="M37" s="25"/>
      <c r="N37" s="12"/>
      <c r="O37" s="12"/>
    </row>
    <row r="38" spans="1:15" s="13" customFormat="1" ht="185.25" customHeight="1">
      <c r="A38" s="37"/>
      <c r="B38" s="41">
        <v>13020600</v>
      </c>
      <c r="C38" s="35" t="s">
        <v>46</v>
      </c>
      <c r="D38" s="36"/>
      <c r="E38" s="36"/>
      <c r="F38" s="36">
        <v>0</v>
      </c>
      <c r="G38" s="33">
        <f>0.84158-0.42079</f>
        <v>0.42079</v>
      </c>
      <c r="H38" s="33"/>
      <c r="I38" s="22">
        <f t="shared" si="2"/>
        <v>0.42079</v>
      </c>
      <c r="J38" s="23">
        <v>0</v>
      </c>
      <c r="K38" s="23">
        <v>0</v>
      </c>
      <c r="L38" s="24">
        <f t="shared" si="1"/>
        <v>0.42079</v>
      </c>
      <c r="M38" s="25"/>
      <c r="N38" s="12"/>
      <c r="O38" s="12"/>
    </row>
    <row r="39" spans="1:15" s="13" customFormat="1" ht="84.75" customHeight="1">
      <c r="A39" s="37"/>
      <c r="B39" s="38">
        <v>13030000</v>
      </c>
      <c r="C39" s="39" t="s">
        <v>47</v>
      </c>
      <c r="D39" s="31">
        <v>1070.8</v>
      </c>
      <c r="E39" s="31">
        <v>1070.8</v>
      </c>
      <c r="F39" s="32">
        <f>F41+F40</f>
        <v>727.1</v>
      </c>
      <c r="G39" s="32">
        <f>G41+G40</f>
        <v>208.23385</v>
      </c>
      <c r="H39" s="33"/>
      <c r="I39" s="19">
        <f t="shared" si="2"/>
        <v>-518.8661500000001</v>
      </c>
      <c r="J39" s="134">
        <f>G39/F39</f>
        <v>0.2863895612708018</v>
      </c>
      <c r="K39" s="134">
        <f t="shared" si="0"/>
        <v>0.1944656798655211</v>
      </c>
      <c r="L39" s="135">
        <f t="shared" si="1"/>
        <v>-862.56615</v>
      </c>
      <c r="M39" s="25"/>
      <c r="N39" s="12"/>
      <c r="O39" s="12"/>
    </row>
    <row r="40" spans="1:15" s="13" customFormat="1" ht="184.5">
      <c r="A40" s="37"/>
      <c r="B40" s="41">
        <v>13030100</v>
      </c>
      <c r="C40" s="35" t="s">
        <v>48</v>
      </c>
      <c r="D40" s="36">
        <v>165.8</v>
      </c>
      <c r="E40" s="36">
        <v>165.8</v>
      </c>
      <c r="F40" s="36">
        <v>42.1</v>
      </c>
      <c r="G40" s="33">
        <f>228.85564-171.64165</f>
        <v>57.213989999999995</v>
      </c>
      <c r="H40" s="33"/>
      <c r="I40" s="22">
        <f t="shared" si="2"/>
        <v>15.113989999999994</v>
      </c>
      <c r="J40" s="23">
        <f>G40/F40</f>
        <v>1.3590021377672208</v>
      </c>
      <c r="K40" s="23">
        <f t="shared" si="0"/>
        <v>0.34507834740651383</v>
      </c>
      <c r="L40" s="24">
        <f t="shared" si="1"/>
        <v>-108.58601000000002</v>
      </c>
      <c r="M40" s="25"/>
      <c r="N40" s="12"/>
      <c r="O40" s="12"/>
    </row>
    <row r="41" spans="1:15" s="13" customFormat="1" ht="156" customHeight="1">
      <c r="A41" s="37"/>
      <c r="B41" s="41">
        <v>13030200</v>
      </c>
      <c r="C41" s="35" t="s">
        <v>49</v>
      </c>
      <c r="D41" s="36">
        <v>905</v>
      </c>
      <c r="E41" s="36">
        <v>905</v>
      </c>
      <c r="F41" s="36">
        <v>685</v>
      </c>
      <c r="G41" s="33">
        <v>151.01986</v>
      </c>
      <c r="H41" s="33"/>
      <c r="I41" s="22">
        <f t="shared" si="2"/>
        <v>-533.98014</v>
      </c>
      <c r="J41" s="23">
        <f>G41/F41</f>
        <v>0.22046694890510948</v>
      </c>
      <c r="K41" s="23">
        <f t="shared" si="0"/>
        <v>0.16687277348066298</v>
      </c>
      <c r="L41" s="24">
        <f t="shared" si="1"/>
        <v>-753.98014</v>
      </c>
      <c r="M41" s="25"/>
      <c r="N41" s="12"/>
      <c r="O41" s="12"/>
    </row>
    <row r="42" spans="1:15" s="13" customFormat="1" ht="123.75" customHeight="1">
      <c r="A42" s="37"/>
      <c r="B42" s="29">
        <v>13070000</v>
      </c>
      <c r="C42" s="30" t="s">
        <v>50</v>
      </c>
      <c r="D42" s="31">
        <v>0.2</v>
      </c>
      <c r="E42" s="31">
        <v>0.2</v>
      </c>
      <c r="F42" s="40">
        <f>F43</f>
        <v>0.2</v>
      </c>
      <c r="G42" s="40">
        <f>G43</f>
        <v>0.28211</v>
      </c>
      <c r="H42" s="33"/>
      <c r="I42" s="22">
        <f t="shared" si="2"/>
        <v>0.08211000000000002</v>
      </c>
      <c r="J42" s="23">
        <f>G42/F42</f>
        <v>1.41055</v>
      </c>
      <c r="K42" s="23">
        <f t="shared" si="0"/>
        <v>1.41055</v>
      </c>
      <c r="L42" s="24">
        <f t="shared" si="1"/>
        <v>0.08211000000000002</v>
      </c>
      <c r="M42" s="25"/>
      <c r="N42" s="12"/>
      <c r="O42" s="12"/>
    </row>
    <row r="43" spans="1:15" s="13" customFormat="1" ht="121.5" customHeight="1">
      <c r="A43" s="37"/>
      <c r="B43" s="41">
        <v>13070200</v>
      </c>
      <c r="C43" s="35" t="s">
        <v>51</v>
      </c>
      <c r="D43" s="36">
        <v>0.2</v>
      </c>
      <c r="E43" s="36">
        <v>0.2</v>
      </c>
      <c r="F43" s="36">
        <v>0.2</v>
      </c>
      <c r="G43" s="33">
        <v>0.28211</v>
      </c>
      <c r="H43" s="33"/>
      <c r="I43" s="22">
        <f t="shared" si="2"/>
        <v>0.08211000000000002</v>
      </c>
      <c r="J43" s="23">
        <f>G43/F43</f>
        <v>1.41055</v>
      </c>
      <c r="K43" s="23">
        <v>0</v>
      </c>
      <c r="L43" s="24">
        <f t="shared" si="1"/>
        <v>0.08211000000000002</v>
      </c>
      <c r="M43" s="25"/>
      <c r="N43" s="12"/>
      <c r="O43" s="12"/>
    </row>
    <row r="44" spans="1:15" s="13" customFormat="1" ht="87.75" customHeight="1">
      <c r="A44" s="37"/>
      <c r="B44" s="38">
        <v>14000000</v>
      </c>
      <c r="C44" s="39" t="s">
        <v>52</v>
      </c>
      <c r="D44" s="31"/>
      <c r="E44" s="32">
        <f>E45</f>
        <v>89700</v>
      </c>
      <c r="F44" s="32">
        <f>F45</f>
        <v>52000</v>
      </c>
      <c r="G44" s="32">
        <f>G45</f>
        <v>54038.63934</v>
      </c>
      <c r="H44" s="33"/>
      <c r="I44" s="19">
        <f t="shared" si="2"/>
        <v>2038.6393400000015</v>
      </c>
      <c r="J44" s="134">
        <v>0</v>
      </c>
      <c r="K44" s="134">
        <f t="shared" si="0"/>
        <v>0.6024374508361204</v>
      </c>
      <c r="L44" s="135">
        <f t="shared" si="1"/>
        <v>-35661.36066</v>
      </c>
      <c r="M44" s="136"/>
      <c r="N44" s="12"/>
      <c r="O44" s="12"/>
    </row>
    <row r="45" spans="1:15" s="13" customFormat="1" ht="177" customHeight="1">
      <c r="A45" s="37"/>
      <c r="B45" s="41">
        <v>14040001</v>
      </c>
      <c r="C45" s="35" t="s">
        <v>53</v>
      </c>
      <c r="D45" s="36"/>
      <c r="E45" s="36">
        <v>89700</v>
      </c>
      <c r="F45" s="36">
        <v>52000</v>
      </c>
      <c r="G45" s="33">
        <v>54038.63934</v>
      </c>
      <c r="H45" s="33"/>
      <c r="I45" s="22">
        <f t="shared" si="2"/>
        <v>2038.6393400000015</v>
      </c>
      <c r="J45" s="23">
        <v>0</v>
      </c>
      <c r="K45" s="23">
        <f t="shared" si="0"/>
        <v>0.6024374508361204</v>
      </c>
      <c r="L45" s="24">
        <f t="shared" si="1"/>
        <v>-35661.36066</v>
      </c>
      <c r="M45" s="25"/>
      <c r="N45" s="12"/>
      <c r="O45" s="12"/>
    </row>
    <row r="46" spans="1:15" s="13" customFormat="1" ht="121.5">
      <c r="A46" s="37"/>
      <c r="B46" s="38">
        <v>16000000</v>
      </c>
      <c r="C46" s="39" t="s">
        <v>54</v>
      </c>
      <c r="D46" s="31"/>
      <c r="E46" s="31">
        <v>0</v>
      </c>
      <c r="F46" s="32">
        <f>F48</f>
        <v>0</v>
      </c>
      <c r="G46" s="32">
        <f>G48</f>
        <v>0.09614</v>
      </c>
      <c r="H46" s="33"/>
      <c r="I46" s="22">
        <f t="shared" si="2"/>
        <v>0.09614</v>
      </c>
      <c r="J46" s="23">
        <v>0</v>
      </c>
      <c r="K46" s="23">
        <v>0</v>
      </c>
      <c r="L46" s="24">
        <f t="shared" si="1"/>
        <v>0.09614</v>
      </c>
      <c r="M46" s="25"/>
      <c r="N46" s="12"/>
      <c r="O46" s="12"/>
    </row>
    <row r="47" spans="1:15" s="13" customFormat="1" ht="121.5">
      <c r="A47" s="37"/>
      <c r="B47" s="38">
        <v>16010000</v>
      </c>
      <c r="C47" s="39" t="s">
        <v>55</v>
      </c>
      <c r="D47" s="31"/>
      <c r="E47" s="31">
        <v>0</v>
      </c>
      <c r="F47" s="32">
        <f>F48</f>
        <v>0</v>
      </c>
      <c r="G47" s="32">
        <f>G48</f>
        <v>0.09614</v>
      </c>
      <c r="H47" s="33"/>
      <c r="I47" s="22">
        <f t="shared" si="2"/>
        <v>0.09614</v>
      </c>
      <c r="J47" s="23">
        <v>0</v>
      </c>
      <c r="K47" s="23">
        <v>0</v>
      </c>
      <c r="L47" s="24">
        <f t="shared" si="1"/>
        <v>0.09614</v>
      </c>
      <c r="M47" s="25"/>
      <c r="N47" s="12"/>
      <c r="O47" s="12"/>
    </row>
    <row r="48" spans="1:15" s="13" customFormat="1" ht="56.25" customHeight="1">
      <c r="A48" s="37"/>
      <c r="B48" s="41">
        <v>16010200</v>
      </c>
      <c r="C48" s="35" t="s">
        <v>56</v>
      </c>
      <c r="D48" s="36">
        <v>0</v>
      </c>
      <c r="E48" s="36">
        <v>0</v>
      </c>
      <c r="F48" s="36">
        <v>0</v>
      </c>
      <c r="G48" s="33">
        <v>0.09614</v>
      </c>
      <c r="H48" s="33"/>
      <c r="I48" s="22">
        <f t="shared" si="2"/>
        <v>0.09614</v>
      </c>
      <c r="J48" s="23">
        <v>0</v>
      </c>
      <c r="K48" s="23">
        <v>0</v>
      </c>
      <c r="L48" s="24">
        <f t="shared" si="1"/>
        <v>0.09614</v>
      </c>
      <c r="M48" s="25"/>
      <c r="N48" s="12"/>
      <c r="O48" s="12"/>
    </row>
    <row r="49" spans="1:15" s="13" customFormat="1" ht="64.5">
      <c r="A49" s="37"/>
      <c r="B49" s="38">
        <v>18000000</v>
      </c>
      <c r="C49" s="39" t="s">
        <v>57</v>
      </c>
      <c r="D49" s="31">
        <v>365617</v>
      </c>
      <c r="E49" s="32">
        <f>E50+E62+E64+E67+E77</f>
        <v>506933.8999999999</v>
      </c>
      <c r="F49" s="32">
        <f>F50+F62+F64+F67+F77</f>
        <v>268906.6</v>
      </c>
      <c r="G49" s="32">
        <f>G50+G62+G64+G67+G77</f>
        <v>263993.18207</v>
      </c>
      <c r="H49" s="33"/>
      <c r="I49" s="19">
        <f t="shared" si="2"/>
        <v>-4913.417929999996</v>
      </c>
      <c r="J49" s="134">
        <f>G49/F49</f>
        <v>0.9817281616367913</v>
      </c>
      <c r="K49" s="134">
        <f t="shared" si="0"/>
        <v>0.5207645061220013</v>
      </c>
      <c r="L49" s="135">
        <f t="shared" si="1"/>
        <v>-242940.71792999993</v>
      </c>
      <c r="M49" s="25"/>
      <c r="N49" s="12"/>
      <c r="O49" s="12"/>
    </row>
    <row r="50" spans="1:15" s="13" customFormat="1" ht="54.75" customHeight="1">
      <c r="A50" s="37"/>
      <c r="B50" s="29">
        <v>18010000</v>
      </c>
      <c r="C50" s="30" t="s">
        <v>58</v>
      </c>
      <c r="D50" s="36">
        <v>360978.2</v>
      </c>
      <c r="E50" s="33">
        <f>E51+E52+E53+E54+E55+E56+E57+E58+E60+E59</f>
        <v>380750.19999999995</v>
      </c>
      <c r="F50" s="33">
        <f>F51+F52+F53+F54+F55+F56+F57+F58+F60+F59</f>
        <v>183210</v>
      </c>
      <c r="G50" s="33">
        <f>G51+G52+G53+G54+G55+G56+G57+G58+G60+G59</f>
        <v>176943.79872</v>
      </c>
      <c r="H50" s="33"/>
      <c r="I50" s="22">
        <f t="shared" si="2"/>
        <v>-6266.201280000008</v>
      </c>
      <c r="J50" s="23">
        <f>G50/F50</f>
        <v>0.965797711478631</v>
      </c>
      <c r="K50" s="23">
        <f t="shared" si="0"/>
        <v>0.4647241123445241</v>
      </c>
      <c r="L50" s="24">
        <f t="shared" si="1"/>
        <v>-203806.40127999996</v>
      </c>
      <c r="M50" s="25"/>
      <c r="N50" s="12"/>
      <c r="O50" s="12"/>
    </row>
    <row r="51" spans="1:15" s="13" customFormat="1" ht="177.75" customHeight="1">
      <c r="A51" s="37"/>
      <c r="B51" s="41">
        <v>18010100</v>
      </c>
      <c r="C51" s="35" t="s">
        <v>59</v>
      </c>
      <c r="D51" s="36">
        <v>0</v>
      </c>
      <c r="E51" s="36">
        <v>1951</v>
      </c>
      <c r="F51" s="36">
        <v>1951</v>
      </c>
      <c r="G51" s="33">
        <v>906.11317</v>
      </c>
      <c r="H51" s="33"/>
      <c r="I51" s="22">
        <f t="shared" si="2"/>
        <v>-1044.88683</v>
      </c>
      <c r="J51" s="23">
        <v>0</v>
      </c>
      <c r="K51" s="23">
        <f t="shared" si="0"/>
        <v>0.4644352485904664</v>
      </c>
      <c r="L51" s="24">
        <f t="shared" si="1"/>
        <v>-1044.88683</v>
      </c>
      <c r="M51" s="25"/>
      <c r="N51" s="12"/>
      <c r="O51" s="12"/>
    </row>
    <row r="52" spans="1:15" s="13" customFormat="1" ht="207" customHeight="1">
      <c r="A52" s="37"/>
      <c r="B52" s="41">
        <v>18010200</v>
      </c>
      <c r="C52" s="35" t="s">
        <v>60</v>
      </c>
      <c r="D52" s="36">
        <v>0</v>
      </c>
      <c r="E52" s="36">
        <v>1315</v>
      </c>
      <c r="F52" s="36">
        <v>0</v>
      </c>
      <c r="G52" s="33">
        <v>13.68816</v>
      </c>
      <c r="H52" s="33"/>
      <c r="I52" s="22">
        <f t="shared" si="2"/>
        <v>13.68816</v>
      </c>
      <c r="J52" s="23">
        <v>0</v>
      </c>
      <c r="K52" s="23">
        <f t="shared" si="0"/>
        <v>0.010409247148288973</v>
      </c>
      <c r="L52" s="24">
        <f t="shared" si="1"/>
        <v>-1301.31184</v>
      </c>
      <c r="M52" s="25"/>
      <c r="N52" s="12"/>
      <c r="O52" s="12"/>
    </row>
    <row r="53" spans="1:15" s="13" customFormat="1" ht="182.25" customHeight="1">
      <c r="A53" s="37"/>
      <c r="B53" s="41">
        <v>18010300</v>
      </c>
      <c r="C53" s="35" t="s">
        <v>61</v>
      </c>
      <c r="D53" s="36">
        <v>0</v>
      </c>
      <c r="E53" s="36">
        <v>0</v>
      </c>
      <c r="F53" s="36">
        <v>0</v>
      </c>
      <c r="G53" s="33">
        <v>12.25881</v>
      </c>
      <c r="H53" s="33"/>
      <c r="I53" s="22">
        <f t="shared" si="2"/>
        <v>12.25881</v>
      </c>
      <c r="J53" s="23">
        <v>0</v>
      </c>
      <c r="K53" s="23">
        <v>0</v>
      </c>
      <c r="L53" s="24">
        <f t="shared" si="1"/>
        <v>12.25881</v>
      </c>
      <c r="M53" s="25"/>
      <c r="N53" s="12"/>
      <c r="O53" s="12"/>
    </row>
    <row r="54" spans="1:15" s="13" customFormat="1" ht="192.75" customHeight="1">
      <c r="A54" s="37"/>
      <c r="B54" s="41">
        <v>18010400</v>
      </c>
      <c r="C54" s="35" t="s">
        <v>59</v>
      </c>
      <c r="D54" s="36">
        <v>0</v>
      </c>
      <c r="E54" s="36">
        <v>8105</v>
      </c>
      <c r="F54" s="36">
        <v>8105</v>
      </c>
      <c r="G54" s="33">
        <v>8004.05306</v>
      </c>
      <c r="H54" s="33"/>
      <c r="I54" s="22">
        <f t="shared" si="2"/>
        <v>-100.94693999999981</v>
      </c>
      <c r="J54" s="23">
        <v>0</v>
      </c>
      <c r="K54" s="23">
        <f t="shared" si="0"/>
        <v>0.9875451030228254</v>
      </c>
      <c r="L54" s="24">
        <f t="shared" si="1"/>
        <v>-100.94693999999981</v>
      </c>
      <c r="M54" s="25"/>
      <c r="N54" s="12"/>
      <c r="O54" s="12"/>
    </row>
    <row r="55" spans="1:15" s="13" customFormat="1" ht="85.5" customHeight="1">
      <c r="A55" s="37"/>
      <c r="B55" s="41">
        <v>18010500</v>
      </c>
      <c r="C55" s="35" t="s">
        <v>62</v>
      </c>
      <c r="D55" s="36">
        <v>115874</v>
      </c>
      <c r="E55" s="36">
        <v>115874</v>
      </c>
      <c r="F55" s="36">
        <v>50702</v>
      </c>
      <c r="G55" s="33">
        <v>49898.04023</v>
      </c>
      <c r="H55" s="33"/>
      <c r="I55" s="22">
        <f t="shared" si="2"/>
        <v>-803.9597700000013</v>
      </c>
      <c r="J55" s="23">
        <f>G55/F55</f>
        <v>0.9841434308311309</v>
      </c>
      <c r="K55" s="23">
        <f t="shared" si="0"/>
        <v>0.43062326518459704</v>
      </c>
      <c r="L55" s="24">
        <f t="shared" si="1"/>
        <v>-65975.95977</v>
      </c>
      <c r="M55" s="25"/>
      <c r="N55" s="12"/>
      <c r="O55" s="12"/>
    </row>
    <row r="56" spans="1:15" s="13" customFormat="1" ht="86.25" customHeight="1">
      <c r="A56" s="37"/>
      <c r="B56" s="41">
        <v>18010600</v>
      </c>
      <c r="C56" s="35" t="s">
        <v>63</v>
      </c>
      <c r="D56" s="36">
        <v>234996.8</v>
      </c>
      <c r="E56" s="36">
        <v>234996.8</v>
      </c>
      <c r="F56" s="36">
        <v>116855</v>
      </c>
      <c r="G56" s="33">
        <v>113819.43725</v>
      </c>
      <c r="H56" s="33"/>
      <c r="I56" s="22">
        <f t="shared" si="2"/>
        <v>-3035.5627499999973</v>
      </c>
      <c r="J56" s="23">
        <f>G56/F56</f>
        <v>0.9740228252963075</v>
      </c>
      <c r="K56" s="23">
        <f t="shared" si="0"/>
        <v>0.4843446261821438</v>
      </c>
      <c r="L56" s="24">
        <f t="shared" si="1"/>
        <v>-121177.36274999999</v>
      </c>
      <c r="M56" s="25"/>
      <c r="N56" s="12"/>
      <c r="O56" s="12"/>
    </row>
    <row r="57" spans="1:15" s="13" customFormat="1" ht="81.75" customHeight="1">
      <c r="A57" s="37"/>
      <c r="B57" s="41">
        <v>18010700</v>
      </c>
      <c r="C57" s="35" t="s">
        <v>64</v>
      </c>
      <c r="D57" s="36">
        <v>6136.6</v>
      </c>
      <c r="E57" s="36">
        <v>6136.6</v>
      </c>
      <c r="F57" s="36">
        <v>1985</v>
      </c>
      <c r="G57" s="33">
        <v>1672.64554</v>
      </c>
      <c r="H57" s="33"/>
      <c r="I57" s="22">
        <f t="shared" si="2"/>
        <v>-312.35446</v>
      </c>
      <c r="J57" s="23">
        <f>G57/F57</f>
        <v>0.842642589420655</v>
      </c>
      <c r="K57" s="23">
        <f t="shared" si="0"/>
        <v>0.272568774239807</v>
      </c>
      <c r="L57" s="24">
        <f t="shared" si="1"/>
        <v>-4463.954460000001</v>
      </c>
      <c r="M57" s="25"/>
      <c r="N57" s="12"/>
      <c r="O57" s="12"/>
    </row>
    <row r="58" spans="1:15" s="13" customFormat="1" ht="78.75" customHeight="1">
      <c r="A58" s="37"/>
      <c r="B58" s="41">
        <v>18010900</v>
      </c>
      <c r="C58" s="35" t="s">
        <v>65</v>
      </c>
      <c r="D58" s="36">
        <v>3970.8</v>
      </c>
      <c r="E58" s="36">
        <v>3970.8</v>
      </c>
      <c r="F58" s="36">
        <v>858</v>
      </c>
      <c r="G58" s="33">
        <v>747.01891</v>
      </c>
      <c r="H58" s="33"/>
      <c r="I58" s="22">
        <f t="shared" si="2"/>
        <v>-110.98109</v>
      </c>
      <c r="J58" s="23">
        <f>G58/F58</f>
        <v>0.8706514102564102</v>
      </c>
      <c r="K58" s="23">
        <f t="shared" si="0"/>
        <v>0.1881280623551929</v>
      </c>
      <c r="L58" s="24">
        <f t="shared" si="1"/>
        <v>-3223.7810900000004</v>
      </c>
      <c r="M58" s="25"/>
      <c r="N58" s="12"/>
      <c r="O58" s="12"/>
    </row>
    <row r="59" spans="1:15" s="13" customFormat="1" ht="81.75" customHeight="1">
      <c r="A59" s="37"/>
      <c r="B59" s="41">
        <v>18011000</v>
      </c>
      <c r="C59" s="35" t="s">
        <v>66</v>
      </c>
      <c r="D59" s="36">
        <v>0</v>
      </c>
      <c r="E59" s="36">
        <v>5647</v>
      </c>
      <c r="F59" s="36">
        <v>0</v>
      </c>
      <c r="G59" s="33">
        <v>0</v>
      </c>
      <c r="H59" s="33"/>
      <c r="I59" s="22">
        <f t="shared" si="2"/>
        <v>0</v>
      </c>
      <c r="J59" s="23">
        <v>0</v>
      </c>
      <c r="K59" s="23">
        <f t="shared" si="0"/>
        <v>0</v>
      </c>
      <c r="L59" s="24">
        <f t="shared" si="1"/>
        <v>-5647</v>
      </c>
      <c r="M59" s="25"/>
      <c r="N59" s="12"/>
      <c r="O59" s="12"/>
    </row>
    <row r="60" spans="1:15" s="13" customFormat="1" ht="78.75" customHeight="1">
      <c r="A60" s="37"/>
      <c r="B60" s="41">
        <v>18011101</v>
      </c>
      <c r="C60" s="35" t="s">
        <v>67</v>
      </c>
      <c r="D60" s="36">
        <v>0</v>
      </c>
      <c r="E60" s="36">
        <v>2754</v>
      </c>
      <c r="F60" s="36">
        <v>2754</v>
      </c>
      <c r="G60" s="33">
        <v>1870.54359</v>
      </c>
      <c r="H60" s="33"/>
      <c r="I60" s="22">
        <f t="shared" si="2"/>
        <v>-883.45641</v>
      </c>
      <c r="J60" s="23">
        <v>0</v>
      </c>
      <c r="K60" s="23">
        <f t="shared" si="0"/>
        <v>0.6792097276688454</v>
      </c>
      <c r="L60" s="24">
        <f t="shared" si="1"/>
        <v>-883.45641</v>
      </c>
      <c r="M60" s="25"/>
      <c r="N60" s="12"/>
      <c r="O60" s="12"/>
    </row>
    <row r="61" spans="1:15" s="13" customFormat="1" ht="78.75" customHeight="1">
      <c r="A61" s="37"/>
      <c r="B61" s="38">
        <v>18020000</v>
      </c>
      <c r="C61" s="35" t="s">
        <v>68</v>
      </c>
      <c r="D61" s="32">
        <f>D62+D63</f>
        <v>4098.6</v>
      </c>
      <c r="E61" s="32">
        <f>E62+E63</f>
        <v>4098.6</v>
      </c>
      <c r="F61" s="32">
        <f>F62+F63</f>
        <v>1000</v>
      </c>
      <c r="G61" s="32">
        <f>G62</f>
        <v>859.35728</v>
      </c>
      <c r="H61" s="32"/>
      <c r="I61" s="19">
        <f t="shared" si="2"/>
        <v>-140.64272000000005</v>
      </c>
      <c r="J61" s="134">
        <f>G61/F61</f>
        <v>0.85935728</v>
      </c>
      <c r="K61" s="134">
        <f t="shared" si="0"/>
        <v>0.20967093153759817</v>
      </c>
      <c r="L61" s="135">
        <f t="shared" si="1"/>
        <v>-3239.24272</v>
      </c>
      <c r="M61" s="25"/>
      <c r="N61" s="12"/>
      <c r="O61" s="12"/>
    </row>
    <row r="62" spans="1:15" s="13" customFormat="1" ht="99" customHeight="1">
      <c r="A62" s="37"/>
      <c r="B62" s="41">
        <v>18020100</v>
      </c>
      <c r="C62" s="35" t="s">
        <v>69</v>
      </c>
      <c r="D62" s="36">
        <v>4098.6</v>
      </c>
      <c r="E62" s="36">
        <v>4098.6</v>
      </c>
      <c r="F62" s="36">
        <v>1000</v>
      </c>
      <c r="G62" s="33">
        <v>859.35728</v>
      </c>
      <c r="H62" s="33"/>
      <c r="I62" s="22">
        <f t="shared" si="2"/>
        <v>-140.64272000000005</v>
      </c>
      <c r="J62" s="23">
        <f>G62/F62</f>
        <v>0.85935728</v>
      </c>
      <c r="K62" s="23">
        <f t="shared" si="0"/>
        <v>0.20967093153759817</v>
      </c>
      <c r="L62" s="24">
        <f t="shared" si="1"/>
        <v>-3239.24272</v>
      </c>
      <c r="M62" s="25"/>
      <c r="N62" s="12"/>
      <c r="O62" s="12"/>
    </row>
    <row r="63" spans="1:15" s="13" customFormat="1" ht="99" customHeight="1">
      <c r="A63" s="37"/>
      <c r="B63" s="41">
        <v>18020200</v>
      </c>
      <c r="C63" s="35" t="s">
        <v>70</v>
      </c>
      <c r="D63" s="36">
        <v>0</v>
      </c>
      <c r="E63" s="36">
        <v>0</v>
      </c>
      <c r="F63" s="36">
        <v>0</v>
      </c>
      <c r="G63" s="33">
        <v>0</v>
      </c>
      <c r="H63" s="33"/>
      <c r="I63" s="22">
        <f t="shared" si="2"/>
        <v>0</v>
      </c>
      <c r="J63" s="23"/>
      <c r="K63" s="23">
        <v>0</v>
      </c>
      <c r="L63" s="24">
        <f t="shared" si="1"/>
        <v>0</v>
      </c>
      <c r="M63" s="25"/>
      <c r="N63" s="12"/>
      <c r="O63" s="12"/>
    </row>
    <row r="64" spans="1:15" s="13" customFormat="1" ht="64.5">
      <c r="A64" s="37"/>
      <c r="B64" s="29">
        <v>18030000</v>
      </c>
      <c r="C64" s="30" t="s">
        <v>71</v>
      </c>
      <c r="D64" s="31">
        <v>540.2</v>
      </c>
      <c r="E64" s="31">
        <v>540.2</v>
      </c>
      <c r="F64" s="32">
        <v>145.2</v>
      </c>
      <c r="G64" s="32">
        <f>G65+G66</f>
        <v>283.86926</v>
      </c>
      <c r="H64" s="33"/>
      <c r="I64" s="19">
        <f t="shared" si="2"/>
        <v>138.66926</v>
      </c>
      <c r="J64" s="134">
        <f>G64/F64</f>
        <v>1.9550224517906338</v>
      </c>
      <c r="K64" s="134">
        <f t="shared" si="0"/>
        <v>0.5254891891891892</v>
      </c>
      <c r="L64" s="135">
        <f t="shared" si="1"/>
        <v>-256.33074000000005</v>
      </c>
      <c r="M64" s="25"/>
      <c r="N64" s="12"/>
      <c r="O64" s="12"/>
    </row>
    <row r="65" spans="1:15" s="13" customFormat="1" ht="114" customHeight="1">
      <c r="A65" s="37"/>
      <c r="B65" s="41">
        <v>18030100</v>
      </c>
      <c r="C65" s="35" t="s">
        <v>72</v>
      </c>
      <c r="D65" s="36">
        <v>515.4</v>
      </c>
      <c r="E65" s="36">
        <v>515.4</v>
      </c>
      <c r="F65" s="36">
        <v>132.4</v>
      </c>
      <c r="G65" s="33">
        <v>246.91986</v>
      </c>
      <c r="H65" s="33"/>
      <c r="I65" s="22">
        <f t="shared" si="2"/>
        <v>114.51986</v>
      </c>
      <c r="J65" s="23">
        <f>G65/F65</f>
        <v>1.8649536253776435</v>
      </c>
      <c r="K65" s="23">
        <f t="shared" si="0"/>
        <v>0.4790839348079162</v>
      </c>
      <c r="L65" s="24">
        <f t="shared" si="1"/>
        <v>-268.48014</v>
      </c>
      <c r="M65" s="25"/>
      <c r="N65" s="12"/>
      <c r="O65" s="12"/>
    </row>
    <row r="66" spans="1:15" s="13" customFormat="1" ht="114" customHeight="1">
      <c r="A66" s="37"/>
      <c r="B66" s="41">
        <v>18030200</v>
      </c>
      <c r="C66" s="35" t="s">
        <v>73</v>
      </c>
      <c r="D66" s="36">
        <v>24.8</v>
      </c>
      <c r="E66" s="36">
        <v>24.8</v>
      </c>
      <c r="F66" s="36">
        <v>12.8</v>
      </c>
      <c r="G66" s="33">
        <v>36.9494</v>
      </c>
      <c r="H66" s="33"/>
      <c r="I66" s="22">
        <f t="shared" si="2"/>
        <v>24.149399999999996</v>
      </c>
      <c r="J66" s="23">
        <f>G66/F66</f>
        <v>2.8866718749999998</v>
      </c>
      <c r="K66" s="23">
        <f t="shared" si="0"/>
        <v>1.4898951612903224</v>
      </c>
      <c r="L66" s="24">
        <f t="shared" si="1"/>
        <v>12.149399999999996</v>
      </c>
      <c r="M66" s="25"/>
      <c r="N66" s="12"/>
      <c r="O66" s="12"/>
    </row>
    <row r="67" spans="1:15" s="13" customFormat="1" ht="174" customHeight="1">
      <c r="A67" s="37"/>
      <c r="B67" s="29">
        <v>18040000</v>
      </c>
      <c r="C67" s="30" t="s">
        <v>74</v>
      </c>
      <c r="D67" s="31"/>
      <c r="E67" s="31"/>
      <c r="F67" s="32">
        <f>F68+F69+F70+F71+F72+F73+F74+F75+F76</f>
        <v>0</v>
      </c>
      <c r="G67" s="32">
        <f>G68+G69+G70+G71+G72+G73+G74+G75+G76</f>
        <v>-30.23678</v>
      </c>
      <c r="H67" s="33"/>
      <c r="I67" s="22">
        <f t="shared" si="2"/>
        <v>-30.23678</v>
      </c>
      <c r="J67" s="23">
        <v>0</v>
      </c>
      <c r="K67" s="23">
        <v>0</v>
      </c>
      <c r="L67" s="24">
        <f t="shared" si="1"/>
        <v>-30.23678</v>
      </c>
      <c r="M67" s="25"/>
      <c r="N67" s="12"/>
      <c r="O67" s="12"/>
    </row>
    <row r="68" spans="1:15" s="13" customFormat="1" ht="187.5" customHeight="1">
      <c r="A68" s="37"/>
      <c r="B68" s="34">
        <v>18040100</v>
      </c>
      <c r="C68" s="35" t="s">
        <v>75</v>
      </c>
      <c r="D68" s="36"/>
      <c r="E68" s="36"/>
      <c r="F68" s="36">
        <v>0</v>
      </c>
      <c r="G68" s="43">
        <v>-3.17866</v>
      </c>
      <c r="H68" s="33"/>
      <c r="I68" s="22">
        <f t="shared" si="2"/>
        <v>-3.17866</v>
      </c>
      <c r="J68" s="23">
        <v>0</v>
      </c>
      <c r="K68" s="23">
        <v>0</v>
      </c>
      <c r="L68" s="24">
        <f t="shared" si="1"/>
        <v>-3.17866</v>
      </c>
      <c r="M68" s="25"/>
      <c r="N68" s="12"/>
      <c r="O68" s="12"/>
    </row>
    <row r="69" spans="1:15" s="13" customFormat="1" ht="195" customHeight="1">
      <c r="A69" s="37"/>
      <c r="B69" s="34">
        <v>18040200</v>
      </c>
      <c r="C69" s="35" t="s">
        <v>76</v>
      </c>
      <c r="D69" s="36"/>
      <c r="E69" s="36"/>
      <c r="F69" s="36">
        <v>0</v>
      </c>
      <c r="G69" s="33">
        <v>11.911</v>
      </c>
      <c r="H69" s="33"/>
      <c r="I69" s="22">
        <f t="shared" si="2"/>
        <v>11.911</v>
      </c>
      <c r="J69" s="23">
        <v>0</v>
      </c>
      <c r="K69" s="23">
        <v>0</v>
      </c>
      <c r="L69" s="24">
        <f t="shared" si="1"/>
        <v>11.911</v>
      </c>
      <c r="M69" s="25"/>
      <c r="N69" s="12"/>
      <c r="O69" s="12"/>
    </row>
    <row r="70" spans="1:15" s="13" customFormat="1" ht="194.25" customHeight="1">
      <c r="A70" s="37"/>
      <c r="B70" s="34">
        <v>18040500</v>
      </c>
      <c r="C70" s="35" t="s">
        <v>77</v>
      </c>
      <c r="D70" s="36"/>
      <c r="E70" s="36"/>
      <c r="F70" s="36">
        <v>0</v>
      </c>
      <c r="G70" s="33">
        <v>0.487</v>
      </c>
      <c r="H70" s="33"/>
      <c r="I70" s="22">
        <f t="shared" si="2"/>
        <v>0.487</v>
      </c>
      <c r="J70" s="23">
        <v>0</v>
      </c>
      <c r="K70" s="23">
        <v>0</v>
      </c>
      <c r="L70" s="24">
        <f aca="true" t="shared" si="3" ref="L70:L120">G70-E70</f>
        <v>0.487</v>
      </c>
      <c r="M70" s="25"/>
      <c r="N70" s="12"/>
      <c r="O70" s="12"/>
    </row>
    <row r="71" spans="1:15" s="13" customFormat="1" ht="201.75" customHeight="1">
      <c r="A71" s="37"/>
      <c r="B71" s="34">
        <v>18040600</v>
      </c>
      <c r="C71" s="35" t="s">
        <v>78</v>
      </c>
      <c r="D71" s="36"/>
      <c r="E71" s="36"/>
      <c r="F71" s="36">
        <v>0</v>
      </c>
      <c r="G71" s="33">
        <v>4.70672</v>
      </c>
      <c r="H71" s="33"/>
      <c r="I71" s="22">
        <f t="shared" si="2"/>
        <v>4.70672</v>
      </c>
      <c r="J71" s="23">
        <v>0</v>
      </c>
      <c r="K71" s="23">
        <v>0</v>
      </c>
      <c r="L71" s="24">
        <f t="shared" si="3"/>
        <v>4.70672</v>
      </c>
      <c r="M71" s="25"/>
      <c r="N71" s="12"/>
      <c r="O71" s="12"/>
    </row>
    <row r="72" spans="1:15" s="13" customFormat="1" ht="186.75" customHeight="1">
      <c r="A72" s="37"/>
      <c r="B72" s="34">
        <v>18040700</v>
      </c>
      <c r="C72" s="35" t="s">
        <v>79</v>
      </c>
      <c r="D72" s="36"/>
      <c r="E72" s="36"/>
      <c r="F72" s="36">
        <v>0</v>
      </c>
      <c r="G72" s="33">
        <v>-10.11759</v>
      </c>
      <c r="H72" s="33"/>
      <c r="I72" s="22">
        <f t="shared" si="2"/>
        <v>-10.11759</v>
      </c>
      <c r="J72" s="23">
        <v>0</v>
      </c>
      <c r="K72" s="23">
        <v>0</v>
      </c>
      <c r="L72" s="24">
        <f t="shared" si="3"/>
        <v>-10.11759</v>
      </c>
      <c r="M72" s="25"/>
      <c r="N72" s="12"/>
      <c r="O72" s="12"/>
    </row>
    <row r="73" spans="1:15" s="13" customFormat="1" ht="240" customHeight="1">
      <c r="A73" s="37"/>
      <c r="B73" s="41">
        <v>18040800</v>
      </c>
      <c r="C73" s="35" t="s">
        <v>80</v>
      </c>
      <c r="D73" s="36"/>
      <c r="E73" s="36"/>
      <c r="F73" s="36">
        <v>0</v>
      </c>
      <c r="G73" s="33">
        <v>-27.1054</v>
      </c>
      <c r="H73" s="33"/>
      <c r="I73" s="22">
        <f aca="true" t="shared" si="4" ref="I73:I120">G73-F73</f>
        <v>-27.1054</v>
      </c>
      <c r="J73" s="23">
        <v>0</v>
      </c>
      <c r="K73" s="23">
        <v>0</v>
      </c>
      <c r="L73" s="24">
        <f t="shared" si="3"/>
        <v>-27.1054</v>
      </c>
      <c r="M73" s="25"/>
      <c r="N73" s="12"/>
      <c r="O73" s="12"/>
    </row>
    <row r="74" spans="1:15" s="13" customFormat="1" ht="189.75" customHeight="1">
      <c r="A74" s="37"/>
      <c r="B74" s="41">
        <v>18040900</v>
      </c>
      <c r="C74" s="35" t="s">
        <v>81</v>
      </c>
      <c r="D74" s="36"/>
      <c r="E74" s="36"/>
      <c r="F74" s="36">
        <v>0</v>
      </c>
      <c r="G74" s="33">
        <v>0.061</v>
      </c>
      <c r="H74" s="33"/>
      <c r="I74" s="22">
        <f t="shared" si="4"/>
        <v>0.061</v>
      </c>
      <c r="J74" s="23">
        <v>0</v>
      </c>
      <c r="K74" s="23">
        <v>0</v>
      </c>
      <c r="L74" s="24">
        <f t="shared" si="3"/>
        <v>0.061</v>
      </c>
      <c r="M74" s="25"/>
      <c r="N74" s="12"/>
      <c r="O74" s="12"/>
    </row>
    <row r="75" spans="1:15" s="13" customFormat="1" ht="175.5" customHeight="1">
      <c r="A75" s="37"/>
      <c r="B75" s="41">
        <v>18041400</v>
      </c>
      <c r="C75" s="35" t="s">
        <v>82</v>
      </c>
      <c r="D75" s="36"/>
      <c r="E75" s="36"/>
      <c r="F75" s="36">
        <v>0</v>
      </c>
      <c r="G75" s="33">
        <v>-2.03885</v>
      </c>
      <c r="H75" s="33"/>
      <c r="I75" s="22">
        <f t="shared" si="4"/>
        <v>-2.03885</v>
      </c>
      <c r="J75" s="23">
        <v>0</v>
      </c>
      <c r="K75" s="23">
        <v>0</v>
      </c>
      <c r="L75" s="24">
        <f t="shared" si="3"/>
        <v>-2.03885</v>
      </c>
      <c r="M75" s="25"/>
      <c r="N75" s="12"/>
      <c r="O75" s="12"/>
    </row>
    <row r="76" spans="1:15" s="13" customFormat="1" ht="182.25" customHeight="1">
      <c r="A76" s="37"/>
      <c r="B76" s="41">
        <v>18041800</v>
      </c>
      <c r="C76" s="35" t="s">
        <v>83</v>
      </c>
      <c r="D76" s="36"/>
      <c r="E76" s="36"/>
      <c r="F76" s="36">
        <v>0</v>
      </c>
      <c r="G76" s="33">
        <v>-4.962</v>
      </c>
      <c r="H76" s="33"/>
      <c r="I76" s="22">
        <f t="shared" si="4"/>
        <v>-4.962</v>
      </c>
      <c r="J76" s="23">
        <v>0</v>
      </c>
      <c r="K76" s="23">
        <v>0</v>
      </c>
      <c r="L76" s="24">
        <f t="shared" si="3"/>
        <v>-4.962</v>
      </c>
      <c r="M76" s="25"/>
      <c r="N76" s="12"/>
      <c r="O76" s="12"/>
    </row>
    <row r="77" spans="1:15" s="13" customFormat="1" ht="68.25" customHeight="1">
      <c r="A77" s="37"/>
      <c r="B77" s="38">
        <v>18050000</v>
      </c>
      <c r="C77" s="39" t="s">
        <v>84</v>
      </c>
      <c r="D77" s="36"/>
      <c r="E77" s="32">
        <f>E79+E80+E78+E81</f>
        <v>121544.9</v>
      </c>
      <c r="F77" s="32">
        <f>F79+F80+F78+F81</f>
        <v>84551.4</v>
      </c>
      <c r="G77" s="32">
        <f>G79+G80+G78+G81</f>
        <v>85936.39359</v>
      </c>
      <c r="H77" s="33"/>
      <c r="I77" s="19">
        <f t="shared" si="4"/>
        <v>1384.9935900000128</v>
      </c>
      <c r="J77" s="134">
        <v>0</v>
      </c>
      <c r="K77" s="134">
        <f aca="true" t="shared" si="5" ref="K77:K121">G77/E77</f>
        <v>0.7070341379194027</v>
      </c>
      <c r="L77" s="135">
        <f t="shared" si="3"/>
        <v>-35608.50640999999</v>
      </c>
      <c r="M77" s="25"/>
      <c r="N77" s="12"/>
      <c r="O77" s="12"/>
    </row>
    <row r="78" spans="1:15" s="13" customFormat="1" ht="133.5" customHeight="1">
      <c r="A78" s="37"/>
      <c r="B78" s="41">
        <v>18050200</v>
      </c>
      <c r="C78" s="35" t="s">
        <v>85</v>
      </c>
      <c r="D78" s="36"/>
      <c r="E78" s="36">
        <v>0</v>
      </c>
      <c r="F78" s="36">
        <v>0</v>
      </c>
      <c r="G78" s="33">
        <v>8.56655</v>
      </c>
      <c r="H78" s="33"/>
      <c r="I78" s="22">
        <f t="shared" si="4"/>
        <v>8.56655</v>
      </c>
      <c r="J78" s="23">
        <v>0</v>
      </c>
      <c r="K78" s="23">
        <v>0</v>
      </c>
      <c r="L78" s="24">
        <f t="shared" si="3"/>
        <v>8.56655</v>
      </c>
      <c r="M78" s="25"/>
      <c r="N78" s="12"/>
      <c r="O78" s="12"/>
    </row>
    <row r="79" spans="1:15" s="13" customFormat="1" ht="79.5" customHeight="1">
      <c r="A79" s="37"/>
      <c r="B79" s="41">
        <v>18050300</v>
      </c>
      <c r="C79" s="35" t="s">
        <v>86</v>
      </c>
      <c r="D79" s="36"/>
      <c r="E79" s="36">
        <v>50570.9</v>
      </c>
      <c r="F79" s="36">
        <v>31258.4</v>
      </c>
      <c r="G79" s="33">
        <v>31065.6186</v>
      </c>
      <c r="H79" s="33"/>
      <c r="I79" s="22">
        <f t="shared" si="4"/>
        <v>-192.78139999999985</v>
      </c>
      <c r="J79" s="23">
        <v>0</v>
      </c>
      <c r="K79" s="23">
        <f t="shared" si="5"/>
        <v>0.6142983138524329</v>
      </c>
      <c r="L79" s="24">
        <f t="shared" si="3"/>
        <v>-19505.2814</v>
      </c>
      <c r="M79" s="25"/>
      <c r="N79" s="12"/>
      <c r="O79" s="12"/>
    </row>
    <row r="80" spans="1:15" s="13" customFormat="1" ht="87" customHeight="1">
      <c r="A80" s="37"/>
      <c r="B80" s="41">
        <v>18050400</v>
      </c>
      <c r="C80" s="35" t="s">
        <v>87</v>
      </c>
      <c r="D80" s="36"/>
      <c r="E80" s="36">
        <v>70974</v>
      </c>
      <c r="F80" s="36">
        <v>53293</v>
      </c>
      <c r="G80" s="33">
        <v>54857.50744</v>
      </c>
      <c r="H80" s="33"/>
      <c r="I80" s="22">
        <f t="shared" si="4"/>
        <v>1564.5074400000012</v>
      </c>
      <c r="J80" s="23">
        <v>0</v>
      </c>
      <c r="K80" s="23">
        <f t="shared" si="5"/>
        <v>0.7729239924479387</v>
      </c>
      <c r="L80" s="24">
        <f t="shared" si="3"/>
        <v>-16116.492559999999</v>
      </c>
      <c r="M80" s="25"/>
      <c r="N80" s="12"/>
      <c r="O80" s="12"/>
    </row>
    <row r="81" spans="1:15" s="13" customFormat="1" ht="87" customHeight="1">
      <c r="A81" s="37"/>
      <c r="B81" s="41">
        <v>18050501</v>
      </c>
      <c r="C81" s="35" t="s">
        <v>88</v>
      </c>
      <c r="D81" s="36"/>
      <c r="E81" s="36">
        <v>0</v>
      </c>
      <c r="F81" s="36">
        <v>0</v>
      </c>
      <c r="G81" s="33">
        <v>4.701</v>
      </c>
      <c r="H81" s="33"/>
      <c r="I81" s="22">
        <f t="shared" si="4"/>
        <v>4.701</v>
      </c>
      <c r="J81" s="23">
        <v>0</v>
      </c>
      <c r="K81" s="23">
        <v>0</v>
      </c>
      <c r="L81" s="24">
        <f t="shared" si="3"/>
        <v>4.701</v>
      </c>
      <c r="M81" s="25"/>
      <c r="N81" s="12"/>
      <c r="O81" s="12"/>
    </row>
    <row r="82" spans="1:15" s="13" customFormat="1" ht="63.75" customHeight="1">
      <c r="A82" s="37"/>
      <c r="B82" s="38">
        <v>19000000</v>
      </c>
      <c r="C82" s="39" t="s">
        <v>89</v>
      </c>
      <c r="D82" s="31"/>
      <c r="E82" s="31">
        <f>E83</f>
        <v>702.4</v>
      </c>
      <c r="F82" s="32">
        <f>F83</f>
        <v>347.3</v>
      </c>
      <c r="G82" s="32">
        <f>G83</f>
        <v>180.92336</v>
      </c>
      <c r="H82" s="33"/>
      <c r="I82" s="19">
        <f t="shared" si="4"/>
        <v>-166.37664</v>
      </c>
      <c r="J82" s="134">
        <v>0</v>
      </c>
      <c r="K82" s="134">
        <v>0</v>
      </c>
      <c r="L82" s="135">
        <f t="shared" si="3"/>
        <v>-521.47664</v>
      </c>
      <c r="M82" s="25"/>
      <c r="N82" s="12"/>
      <c r="O82" s="12"/>
    </row>
    <row r="83" spans="1:15" s="13" customFormat="1" ht="69.75" customHeight="1">
      <c r="A83" s="37"/>
      <c r="B83" s="34">
        <v>19010000</v>
      </c>
      <c r="C83" s="30" t="s">
        <v>90</v>
      </c>
      <c r="D83" s="31"/>
      <c r="E83" s="31">
        <f>E84+E85+E86</f>
        <v>702.4</v>
      </c>
      <c r="F83" s="32">
        <f>F84+F85+F86</f>
        <v>347.3</v>
      </c>
      <c r="G83" s="32">
        <f>G84+G85+G86</f>
        <v>180.92336</v>
      </c>
      <c r="H83" s="33"/>
      <c r="I83" s="19">
        <f t="shared" si="4"/>
        <v>-166.37664</v>
      </c>
      <c r="J83" s="134">
        <v>0</v>
      </c>
      <c r="K83" s="134">
        <v>0</v>
      </c>
      <c r="L83" s="135">
        <f t="shared" si="3"/>
        <v>-521.47664</v>
      </c>
      <c r="M83" s="25"/>
      <c r="N83" s="12"/>
      <c r="O83" s="12"/>
    </row>
    <row r="84" spans="1:15" s="13" customFormat="1" ht="114.75" customHeight="1">
      <c r="A84" s="37"/>
      <c r="B84" s="34">
        <v>19010101</v>
      </c>
      <c r="C84" s="35" t="s">
        <v>91</v>
      </c>
      <c r="D84" s="36"/>
      <c r="E84" s="36">
        <v>342.1</v>
      </c>
      <c r="F84" s="36">
        <v>169.1</v>
      </c>
      <c r="G84" s="33">
        <f>184.32745-36.86553</f>
        <v>147.46192</v>
      </c>
      <c r="H84" s="33"/>
      <c r="I84" s="22">
        <f t="shared" si="4"/>
        <v>-21.638080000000002</v>
      </c>
      <c r="J84" s="23">
        <v>0</v>
      </c>
      <c r="K84" s="23">
        <v>0</v>
      </c>
      <c r="L84" s="24">
        <f t="shared" si="3"/>
        <v>-194.63808000000003</v>
      </c>
      <c r="M84" s="25"/>
      <c r="N84" s="12"/>
      <c r="O84" s="12"/>
    </row>
    <row r="85" spans="1:15" s="13" customFormat="1" ht="129.75" customHeight="1">
      <c r="A85" s="37"/>
      <c r="B85" s="34">
        <v>19010201</v>
      </c>
      <c r="C85" s="35" t="s">
        <v>92</v>
      </c>
      <c r="D85" s="36"/>
      <c r="E85" s="36">
        <v>243</v>
      </c>
      <c r="F85" s="36">
        <v>120.2</v>
      </c>
      <c r="G85" s="33">
        <f>0.3-0.06</f>
        <v>0.24</v>
      </c>
      <c r="H85" s="33"/>
      <c r="I85" s="22">
        <f t="shared" si="4"/>
        <v>-119.96000000000001</v>
      </c>
      <c r="J85" s="23">
        <v>0</v>
      </c>
      <c r="K85" s="23">
        <v>0</v>
      </c>
      <c r="L85" s="24">
        <f t="shared" si="3"/>
        <v>-242.76</v>
      </c>
      <c r="M85" s="25"/>
      <c r="N85" s="12"/>
      <c r="O85" s="12"/>
    </row>
    <row r="86" spans="1:15" s="13" customFormat="1" ht="245.25" customHeight="1">
      <c r="A86" s="37"/>
      <c r="B86" s="34">
        <v>19010301</v>
      </c>
      <c r="C86" s="35" t="s">
        <v>93</v>
      </c>
      <c r="D86" s="36"/>
      <c r="E86" s="36">
        <v>117.3</v>
      </c>
      <c r="F86" s="36">
        <v>58</v>
      </c>
      <c r="G86" s="33">
        <f>41.52681-8.30537</f>
        <v>33.22144</v>
      </c>
      <c r="H86" s="33"/>
      <c r="I86" s="22">
        <f t="shared" si="4"/>
        <v>-24.77856</v>
      </c>
      <c r="J86" s="23">
        <v>0</v>
      </c>
      <c r="K86" s="23">
        <v>0</v>
      </c>
      <c r="L86" s="24">
        <f t="shared" si="3"/>
        <v>-84.07856</v>
      </c>
      <c r="M86" s="25"/>
      <c r="N86" s="12"/>
      <c r="O86" s="12"/>
    </row>
    <row r="87" spans="1:15" s="13" customFormat="1" ht="67.5" customHeight="1">
      <c r="A87" s="44"/>
      <c r="B87" s="38">
        <v>20000000</v>
      </c>
      <c r="C87" s="39" t="s">
        <v>94</v>
      </c>
      <c r="D87" s="31">
        <v>18149.8</v>
      </c>
      <c r="E87" s="31">
        <v>18149.8</v>
      </c>
      <c r="F87" s="32">
        <f>F88+F95+F112</f>
        <v>8195.800000000001</v>
      </c>
      <c r="G87" s="32">
        <f>G88+G95+G112</f>
        <v>16559.33025</v>
      </c>
      <c r="H87" s="32"/>
      <c r="I87" s="19">
        <f t="shared" si="4"/>
        <v>8363.530249999998</v>
      </c>
      <c r="J87" s="134">
        <f aca="true" t="shared" si="6" ref="J87:J121">G87/F87</f>
        <v>2.020465390809927</v>
      </c>
      <c r="K87" s="134">
        <f t="shared" si="5"/>
        <v>0.9123698470506562</v>
      </c>
      <c r="L87" s="135">
        <f t="shared" si="3"/>
        <v>-1590.4697500000002</v>
      </c>
      <c r="M87" s="25"/>
      <c r="N87" s="12"/>
      <c r="O87" s="12"/>
    </row>
    <row r="88" spans="1:15" s="13" customFormat="1" ht="57" customHeight="1">
      <c r="A88" s="37"/>
      <c r="B88" s="38">
        <v>21000000</v>
      </c>
      <c r="C88" s="39" t="s">
        <v>95</v>
      </c>
      <c r="D88" s="36">
        <v>1906.3</v>
      </c>
      <c r="E88" s="36">
        <v>1906.3</v>
      </c>
      <c r="F88" s="32">
        <f>F89+F92</f>
        <v>666.6</v>
      </c>
      <c r="G88" s="32">
        <f>G89+G92</f>
        <v>1200.78079</v>
      </c>
      <c r="H88" s="33"/>
      <c r="I88" s="19">
        <f t="shared" si="4"/>
        <v>534.18079</v>
      </c>
      <c r="J88" s="134">
        <f t="shared" si="6"/>
        <v>1.8013513201320133</v>
      </c>
      <c r="K88" s="134">
        <f t="shared" si="5"/>
        <v>0.629901269474899</v>
      </c>
      <c r="L88" s="135">
        <f t="shared" si="3"/>
        <v>-705.5192099999999</v>
      </c>
      <c r="M88" s="25"/>
      <c r="N88" s="12"/>
      <c r="O88" s="12"/>
    </row>
    <row r="89" spans="1:15" s="13" customFormat="1" ht="252.75" customHeight="1">
      <c r="A89" s="37"/>
      <c r="B89" s="41">
        <v>21010000</v>
      </c>
      <c r="C89" s="35" t="s">
        <v>96</v>
      </c>
      <c r="D89" s="36">
        <v>1277.3</v>
      </c>
      <c r="E89" s="36">
        <v>1277.3</v>
      </c>
      <c r="F89" s="33">
        <f>F91+F90</f>
        <v>381.6</v>
      </c>
      <c r="G89" s="33">
        <f>G91+G90</f>
        <v>1014.82827</v>
      </c>
      <c r="H89" s="33"/>
      <c r="I89" s="22">
        <f t="shared" si="4"/>
        <v>633.22827</v>
      </c>
      <c r="J89" s="23">
        <f t="shared" si="6"/>
        <v>2.65940322327044</v>
      </c>
      <c r="K89" s="23">
        <f t="shared" si="5"/>
        <v>0.794510506537227</v>
      </c>
      <c r="L89" s="24">
        <f t="shared" si="3"/>
        <v>-262.47173</v>
      </c>
      <c r="M89" s="25"/>
      <c r="N89" s="12"/>
      <c r="O89" s="12"/>
    </row>
    <row r="90" spans="1:15" s="13" customFormat="1" ht="213" customHeight="1">
      <c r="A90" s="37"/>
      <c r="B90" s="41">
        <v>21010300</v>
      </c>
      <c r="C90" s="35" t="s">
        <v>97</v>
      </c>
      <c r="D90" s="36">
        <v>1277.3</v>
      </c>
      <c r="E90" s="36">
        <v>1277.3</v>
      </c>
      <c r="F90" s="36">
        <v>381.6</v>
      </c>
      <c r="G90" s="33">
        <v>832.43727</v>
      </c>
      <c r="H90" s="33"/>
      <c r="I90" s="22">
        <f t="shared" si="4"/>
        <v>450.83727</v>
      </c>
      <c r="J90" s="23">
        <f t="shared" si="6"/>
        <v>2.181439386792453</v>
      </c>
      <c r="K90" s="23">
        <f t="shared" si="5"/>
        <v>0.6517163313238864</v>
      </c>
      <c r="L90" s="24">
        <f t="shared" si="3"/>
        <v>-444.86272999999994</v>
      </c>
      <c r="M90" s="25"/>
      <c r="N90" s="12"/>
      <c r="O90" s="12"/>
    </row>
    <row r="91" spans="1:15" s="13" customFormat="1" ht="199.5" customHeight="1">
      <c r="A91" s="37"/>
      <c r="B91" s="34">
        <v>21010302</v>
      </c>
      <c r="C91" s="35" t="s">
        <v>98</v>
      </c>
      <c r="D91" s="36"/>
      <c r="E91" s="36"/>
      <c r="F91" s="36">
        <v>0</v>
      </c>
      <c r="G91" s="33">
        <v>182.391</v>
      </c>
      <c r="H91" s="33"/>
      <c r="I91" s="22">
        <f t="shared" si="4"/>
        <v>182.391</v>
      </c>
      <c r="J91" s="23">
        <v>0</v>
      </c>
      <c r="K91" s="23">
        <v>0</v>
      </c>
      <c r="L91" s="24">
        <f t="shared" si="3"/>
        <v>182.391</v>
      </c>
      <c r="M91" s="25"/>
      <c r="N91" s="12"/>
      <c r="O91" s="12"/>
    </row>
    <row r="92" spans="1:15" s="13" customFormat="1" ht="84" customHeight="1">
      <c r="A92" s="37"/>
      <c r="B92" s="29">
        <v>21080000</v>
      </c>
      <c r="C92" s="30" t="s">
        <v>99</v>
      </c>
      <c r="D92" s="32">
        <f>D94+D93</f>
        <v>629</v>
      </c>
      <c r="E92" s="32">
        <f>E94+E93</f>
        <v>629</v>
      </c>
      <c r="F92" s="32">
        <f>F94+F93</f>
        <v>285</v>
      </c>
      <c r="G92" s="32">
        <f>G94+G93</f>
        <v>185.95252</v>
      </c>
      <c r="H92" s="33"/>
      <c r="I92" s="19">
        <f t="shared" si="4"/>
        <v>-99.04748000000001</v>
      </c>
      <c r="J92" s="134">
        <f t="shared" si="6"/>
        <v>0.6524649824561404</v>
      </c>
      <c r="K92" s="134">
        <f t="shared" si="5"/>
        <v>0.29563198728139906</v>
      </c>
      <c r="L92" s="135">
        <f t="shared" si="3"/>
        <v>-443.04748</v>
      </c>
      <c r="M92" s="25"/>
      <c r="N92" s="12"/>
      <c r="O92" s="12"/>
    </row>
    <row r="93" spans="1:15" s="13" customFormat="1" ht="84" customHeight="1">
      <c r="A93" s="37"/>
      <c r="B93" s="41">
        <v>21080900</v>
      </c>
      <c r="C93" s="35" t="s">
        <v>100</v>
      </c>
      <c r="D93" s="36">
        <v>6.2</v>
      </c>
      <c r="E93" s="36">
        <v>6.2</v>
      </c>
      <c r="F93" s="33">
        <v>3</v>
      </c>
      <c r="G93" s="33">
        <v>4.619</v>
      </c>
      <c r="H93" s="33"/>
      <c r="I93" s="22">
        <f t="shared" si="4"/>
        <v>1.6189999999999998</v>
      </c>
      <c r="J93" s="23">
        <f t="shared" si="6"/>
        <v>1.5396666666666665</v>
      </c>
      <c r="K93" s="23">
        <f t="shared" si="5"/>
        <v>0.745</v>
      </c>
      <c r="L93" s="24">
        <f t="shared" si="3"/>
        <v>-1.5810000000000004</v>
      </c>
      <c r="M93" s="25"/>
      <c r="N93" s="12"/>
      <c r="O93" s="12"/>
    </row>
    <row r="94" spans="1:15" s="13" customFormat="1" ht="102" customHeight="1">
      <c r="A94" s="37"/>
      <c r="B94" s="45" t="s">
        <v>101</v>
      </c>
      <c r="C94" s="35" t="s">
        <v>102</v>
      </c>
      <c r="D94" s="36">
        <v>622.8</v>
      </c>
      <c r="E94" s="36">
        <v>622.8</v>
      </c>
      <c r="F94" s="36">
        <v>282</v>
      </c>
      <c r="G94" s="33">
        <f>164.33352+17</f>
        <v>181.33352</v>
      </c>
      <c r="H94" s="33"/>
      <c r="I94" s="22">
        <f t="shared" si="4"/>
        <v>-100.66648</v>
      </c>
      <c r="J94" s="23">
        <f t="shared" si="6"/>
        <v>0.6430266666666666</v>
      </c>
      <c r="K94" s="23">
        <f t="shared" si="5"/>
        <v>0.2911585099550418</v>
      </c>
      <c r="L94" s="24">
        <f t="shared" si="3"/>
        <v>-441.46647999999993</v>
      </c>
      <c r="M94" s="25"/>
      <c r="N94" s="12"/>
      <c r="O94" s="12"/>
    </row>
    <row r="95" spans="1:15" s="13" customFormat="1" ht="141" customHeight="1">
      <c r="A95" s="37"/>
      <c r="B95" s="38">
        <v>22000000</v>
      </c>
      <c r="C95" s="39" t="s">
        <v>103</v>
      </c>
      <c r="D95" s="31">
        <v>16081.2</v>
      </c>
      <c r="E95" s="31">
        <v>16081.2</v>
      </c>
      <c r="F95" s="32">
        <f>F96+F105+F107</f>
        <v>7460.6</v>
      </c>
      <c r="G95" s="32">
        <f>G96+G105+G107</f>
        <v>15279.901650000002</v>
      </c>
      <c r="H95" s="33"/>
      <c r="I95" s="19">
        <f t="shared" si="4"/>
        <v>7819.301650000001</v>
      </c>
      <c r="J95" s="134">
        <f t="shared" si="6"/>
        <v>2.0480794641181674</v>
      </c>
      <c r="K95" s="134">
        <f t="shared" si="5"/>
        <v>0.950171731587195</v>
      </c>
      <c r="L95" s="135">
        <f t="shared" si="3"/>
        <v>-801.2983499999991</v>
      </c>
      <c r="M95" s="25"/>
      <c r="N95" s="12"/>
      <c r="O95" s="12"/>
    </row>
    <row r="96" spans="1:15" s="13" customFormat="1" ht="101.25" customHeight="1">
      <c r="A96" s="37"/>
      <c r="B96" s="34">
        <v>22010000</v>
      </c>
      <c r="C96" s="46" t="s">
        <v>104</v>
      </c>
      <c r="D96" s="47">
        <f>D99+D100+D101+D102+D103+D104+D98+D97</f>
        <v>10982.6</v>
      </c>
      <c r="E96" s="47">
        <f>E99+E100+E101+E102+E103+E104+E98+E97</f>
        <v>10982.6</v>
      </c>
      <c r="F96" s="47">
        <v>5243.5</v>
      </c>
      <c r="G96" s="47">
        <f>G99+G100+G101+G102+G103+G104+G98+G97</f>
        <v>11510.4048</v>
      </c>
      <c r="H96" s="33"/>
      <c r="I96" s="22">
        <f t="shared" si="4"/>
        <v>6266.9048</v>
      </c>
      <c r="J96" s="23">
        <f t="shared" si="6"/>
        <v>2.1951758939639556</v>
      </c>
      <c r="K96" s="23">
        <f t="shared" si="5"/>
        <v>1.0480582739970499</v>
      </c>
      <c r="L96" s="24">
        <f t="shared" si="3"/>
        <v>527.8047999999999</v>
      </c>
      <c r="M96" s="25"/>
      <c r="N96" s="12"/>
      <c r="O96" s="12"/>
    </row>
    <row r="97" spans="1:15" s="13" customFormat="1" ht="101.25" customHeight="1">
      <c r="A97" s="37"/>
      <c r="B97" s="41">
        <v>22010200</v>
      </c>
      <c r="C97" s="35" t="s">
        <v>105</v>
      </c>
      <c r="D97" s="47">
        <v>5</v>
      </c>
      <c r="E97" s="47">
        <v>5</v>
      </c>
      <c r="F97" s="47">
        <v>0.3</v>
      </c>
      <c r="G97" s="47">
        <v>0</v>
      </c>
      <c r="H97" s="33"/>
      <c r="I97" s="22">
        <f t="shared" si="4"/>
        <v>-0.3</v>
      </c>
      <c r="J97" s="23">
        <v>0</v>
      </c>
      <c r="K97" s="23">
        <f t="shared" si="5"/>
        <v>0</v>
      </c>
      <c r="L97" s="24">
        <f t="shared" si="3"/>
        <v>-5</v>
      </c>
      <c r="M97" s="25"/>
      <c r="N97" s="12"/>
      <c r="O97" s="12"/>
    </row>
    <row r="98" spans="1:15" s="13" customFormat="1" ht="111" customHeight="1">
      <c r="A98" s="37"/>
      <c r="B98" s="41" t="s">
        <v>129</v>
      </c>
      <c r="C98" s="35" t="s">
        <v>106</v>
      </c>
      <c r="D98" s="36">
        <v>2</v>
      </c>
      <c r="E98" s="36">
        <v>2</v>
      </c>
      <c r="F98" s="36">
        <v>1</v>
      </c>
      <c r="G98" s="33">
        <f>3.12+0.78</f>
        <v>3.9000000000000004</v>
      </c>
      <c r="H98" s="33"/>
      <c r="I98" s="22">
        <f t="shared" si="4"/>
        <v>2.9000000000000004</v>
      </c>
      <c r="J98" s="23">
        <f t="shared" si="6"/>
        <v>3.9000000000000004</v>
      </c>
      <c r="K98" s="23">
        <f t="shared" si="5"/>
        <v>1.9500000000000002</v>
      </c>
      <c r="L98" s="24">
        <f t="shared" si="3"/>
        <v>1.9000000000000004</v>
      </c>
      <c r="M98" s="25"/>
      <c r="N98" s="12"/>
      <c r="O98" s="12"/>
    </row>
    <row r="99" spans="1:15" s="13" customFormat="1" ht="148.5" customHeight="1">
      <c r="A99" s="37"/>
      <c r="B99" s="41">
        <v>22010700</v>
      </c>
      <c r="C99" s="35" t="s">
        <v>107</v>
      </c>
      <c r="D99" s="36">
        <v>3.5</v>
      </c>
      <c r="E99" s="36">
        <v>3.5</v>
      </c>
      <c r="F99" s="36">
        <v>1.7</v>
      </c>
      <c r="G99" s="33">
        <v>4.68</v>
      </c>
      <c r="H99" s="33"/>
      <c r="I99" s="22">
        <f t="shared" si="4"/>
        <v>2.9799999999999995</v>
      </c>
      <c r="J99" s="23">
        <f t="shared" si="6"/>
        <v>2.7529411764705882</v>
      </c>
      <c r="K99" s="23">
        <f t="shared" si="5"/>
        <v>1.337142857142857</v>
      </c>
      <c r="L99" s="24">
        <f t="shared" si="3"/>
        <v>1.1799999999999997</v>
      </c>
      <c r="M99" s="25"/>
      <c r="N99" s="12"/>
      <c r="O99" s="12"/>
    </row>
    <row r="100" spans="1:15" s="13" customFormat="1" ht="182.25" customHeight="1">
      <c r="A100" s="37"/>
      <c r="B100" s="41">
        <v>22010900</v>
      </c>
      <c r="C100" s="35" t="s">
        <v>108</v>
      </c>
      <c r="D100" s="36">
        <v>120</v>
      </c>
      <c r="E100" s="36">
        <v>120</v>
      </c>
      <c r="F100" s="36">
        <v>72</v>
      </c>
      <c r="G100" s="33">
        <v>37.431</v>
      </c>
      <c r="H100" s="33"/>
      <c r="I100" s="22">
        <f t="shared" si="4"/>
        <v>-34.569</v>
      </c>
      <c r="J100" s="23">
        <f t="shared" si="6"/>
        <v>0.519875</v>
      </c>
      <c r="K100" s="23">
        <f t="shared" si="5"/>
        <v>0.31192499999999995</v>
      </c>
      <c r="L100" s="24">
        <f t="shared" si="3"/>
        <v>-82.569</v>
      </c>
      <c r="M100" s="25"/>
      <c r="N100" s="12"/>
      <c r="O100" s="12"/>
    </row>
    <row r="101" spans="1:15" s="13" customFormat="1" ht="153" customHeight="1">
      <c r="A101" s="37"/>
      <c r="B101" s="41">
        <v>22011000</v>
      </c>
      <c r="C101" s="35" t="s">
        <v>109</v>
      </c>
      <c r="D101" s="36">
        <v>2000</v>
      </c>
      <c r="E101" s="36">
        <v>2000</v>
      </c>
      <c r="F101" s="36">
        <v>1000</v>
      </c>
      <c r="G101" s="33">
        <v>2014.695</v>
      </c>
      <c r="H101" s="33"/>
      <c r="I101" s="22">
        <f t="shared" si="4"/>
        <v>1014.6949999999999</v>
      </c>
      <c r="J101" s="23">
        <f t="shared" si="6"/>
        <v>2.014695</v>
      </c>
      <c r="K101" s="23">
        <f t="shared" si="5"/>
        <v>1.0073475</v>
      </c>
      <c r="L101" s="24">
        <f t="shared" si="3"/>
        <v>14.694999999999936</v>
      </c>
      <c r="M101" s="25"/>
      <c r="N101" s="12"/>
      <c r="O101" s="12"/>
    </row>
    <row r="102" spans="1:15" s="13" customFormat="1" ht="144.75" customHeight="1">
      <c r="A102" s="37"/>
      <c r="B102" s="41">
        <v>22011100</v>
      </c>
      <c r="C102" s="35" t="s">
        <v>110</v>
      </c>
      <c r="D102" s="36">
        <v>7878.1</v>
      </c>
      <c r="E102" s="36">
        <v>7878.1</v>
      </c>
      <c r="F102" s="36">
        <v>3740</v>
      </c>
      <c r="G102" s="33">
        <v>4187.23155</v>
      </c>
      <c r="H102" s="33"/>
      <c r="I102" s="22">
        <f t="shared" si="4"/>
        <v>447.2315500000004</v>
      </c>
      <c r="J102" s="23">
        <f t="shared" si="6"/>
        <v>1.119580628342246</v>
      </c>
      <c r="K102" s="23">
        <f t="shared" si="5"/>
        <v>0.531502716391008</v>
      </c>
      <c r="L102" s="24">
        <f t="shared" si="3"/>
        <v>-3690.86845</v>
      </c>
      <c r="M102" s="25"/>
      <c r="N102" s="12"/>
      <c r="O102" s="12"/>
    </row>
    <row r="103" spans="1:15" s="13" customFormat="1" ht="126.75" customHeight="1">
      <c r="A103" s="37"/>
      <c r="B103" s="41">
        <v>22011800</v>
      </c>
      <c r="C103" s="35" t="s">
        <v>111</v>
      </c>
      <c r="D103" s="36">
        <v>974</v>
      </c>
      <c r="E103" s="36">
        <v>974</v>
      </c>
      <c r="F103" s="36">
        <v>428.5</v>
      </c>
      <c r="G103" s="33">
        <v>488.30899</v>
      </c>
      <c r="H103" s="33"/>
      <c r="I103" s="22">
        <f t="shared" si="4"/>
        <v>59.808989999999994</v>
      </c>
      <c r="J103" s="23">
        <f t="shared" si="6"/>
        <v>1.1395775729288216</v>
      </c>
      <c r="K103" s="23">
        <f t="shared" si="5"/>
        <v>0.501343932238193</v>
      </c>
      <c r="L103" s="24">
        <f t="shared" si="3"/>
        <v>-485.69101</v>
      </c>
      <c r="M103" s="25"/>
      <c r="N103" s="12"/>
      <c r="O103" s="12"/>
    </row>
    <row r="104" spans="1:15" s="13" customFormat="1" ht="71.25" customHeight="1">
      <c r="A104" s="37"/>
      <c r="B104" s="41">
        <v>22012500</v>
      </c>
      <c r="C104" s="35" t="s">
        <v>112</v>
      </c>
      <c r="D104" s="36"/>
      <c r="E104" s="36">
        <v>0</v>
      </c>
      <c r="F104" s="36">
        <v>0</v>
      </c>
      <c r="G104" s="33">
        <v>4774.15826</v>
      </c>
      <c r="H104" s="33"/>
      <c r="I104" s="22">
        <f t="shared" si="4"/>
        <v>4774.15826</v>
      </c>
      <c r="J104" s="23">
        <v>0</v>
      </c>
      <c r="K104" s="23">
        <v>0</v>
      </c>
      <c r="L104" s="24">
        <f t="shared" si="3"/>
        <v>4774.15826</v>
      </c>
      <c r="M104" s="25"/>
      <c r="N104" s="12"/>
      <c r="O104" s="12"/>
    </row>
    <row r="105" spans="1:15" s="13" customFormat="1" ht="111" customHeight="1">
      <c r="A105" s="37"/>
      <c r="B105" s="29">
        <v>22080000</v>
      </c>
      <c r="C105" s="30" t="s">
        <v>113</v>
      </c>
      <c r="D105" s="31">
        <v>4496.8</v>
      </c>
      <c r="E105" s="31">
        <v>4496.8</v>
      </c>
      <c r="F105" s="40">
        <f>F106</f>
        <v>2000</v>
      </c>
      <c r="G105" s="40">
        <f>G106</f>
        <v>2092.35582</v>
      </c>
      <c r="H105" s="33"/>
      <c r="I105" s="19">
        <f t="shared" si="4"/>
        <v>92.35582000000022</v>
      </c>
      <c r="J105" s="134">
        <f t="shared" si="6"/>
        <v>1.0461779100000002</v>
      </c>
      <c r="K105" s="134">
        <f t="shared" si="5"/>
        <v>0.46529883917452414</v>
      </c>
      <c r="L105" s="135">
        <f t="shared" si="3"/>
        <v>-2404.44418</v>
      </c>
      <c r="M105" s="25"/>
      <c r="N105" s="12"/>
      <c r="O105" s="12"/>
    </row>
    <row r="106" spans="1:15" s="13" customFormat="1" ht="256.5" customHeight="1">
      <c r="A106" s="37"/>
      <c r="B106" s="34">
        <v>22080402</v>
      </c>
      <c r="C106" s="35" t="s">
        <v>114</v>
      </c>
      <c r="D106" s="36">
        <v>4496.8</v>
      </c>
      <c r="E106" s="36">
        <v>4496.8</v>
      </c>
      <c r="F106" s="36">
        <v>2000</v>
      </c>
      <c r="G106" s="33">
        <f>287.85271+1804.50311</f>
        <v>2092.35582</v>
      </c>
      <c r="H106" s="33"/>
      <c r="I106" s="22">
        <f t="shared" si="4"/>
        <v>92.35582000000022</v>
      </c>
      <c r="J106" s="23">
        <f t="shared" si="6"/>
        <v>1.0461779100000002</v>
      </c>
      <c r="K106" s="23">
        <f t="shared" si="5"/>
        <v>0.46529883917452414</v>
      </c>
      <c r="L106" s="24">
        <f t="shared" si="3"/>
        <v>-2404.44418</v>
      </c>
      <c r="M106" s="25"/>
      <c r="N106" s="12"/>
      <c r="O106" s="12"/>
    </row>
    <row r="107" spans="1:15" s="13" customFormat="1" ht="59.25" customHeight="1">
      <c r="A107" s="37"/>
      <c r="B107" s="29">
        <v>22090000</v>
      </c>
      <c r="C107" s="30" t="s">
        <v>115</v>
      </c>
      <c r="D107" s="42">
        <v>601.8</v>
      </c>
      <c r="E107" s="42">
        <v>601.8</v>
      </c>
      <c r="F107" s="40">
        <f>F108+F109+F110+F111</f>
        <v>217.1</v>
      </c>
      <c r="G107" s="40">
        <f>G108+G109+G110+G111</f>
        <v>1677.1410300000002</v>
      </c>
      <c r="H107" s="33"/>
      <c r="I107" s="19">
        <f t="shared" si="4"/>
        <v>1460.0410300000003</v>
      </c>
      <c r="J107" s="134">
        <f t="shared" si="6"/>
        <v>7.725200506678951</v>
      </c>
      <c r="K107" s="134">
        <f t="shared" si="5"/>
        <v>2.786874426719841</v>
      </c>
      <c r="L107" s="135">
        <f t="shared" si="3"/>
        <v>1075.3410300000003</v>
      </c>
      <c r="M107" s="25"/>
      <c r="N107" s="12"/>
      <c r="O107" s="12"/>
    </row>
    <row r="108" spans="1:15" s="13" customFormat="1" ht="124.5" customHeight="1">
      <c r="A108" s="37"/>
      <c r="B108" s="34">
        <v>22090100</v>
      </c>
      <c r="C108" s="35" t="s">
        <v>116</v>
      </c>
      <c r="D108" s="36">
        <v>549</v>
      </c>
      <c r="E108" s="36">
        <v>549</v>
      </c>
      <c r="F108" s="36">
        <v>192.5</v>
      </c>
      <c r="G108" s="33">
        <v>278.56094</v>
      </c>
      <c r="H108" s="33"/>
      <c r="I108" s="22">
        <f t="shared" si="4"/>
        <v>86.06094000000002</v>
      </c>
      <c r="J108" s="23">
        <f t="shared" si="6"/>
        <v>1.4470698181818182</v>
      </c>
      <c r="K108" s="23">
        <f t="shared" si="5"/>
        <v>0.5073969763205829</v>
      </c>
      <c r="L108" s="24">
        <f t="shared" si="3"/>
        <v>-270.43906</v>
      </c>
      <c r="M108" s="25"/>
      <c r="N108" s="12"/>
      <c r="O108" s="12"/>
    </row>
    <row r="109" spans="1:15" s="13" customFormat="1" ht="93.75" customHeight="1">
      <c r="A109" s="37"/>
      <c r="B109" s="34">
        <v>22090200</v>
      </c>
      <c r="C109" s="35" t="s">
        <v>117</v>
      </c>
      <c r="D109" s="36">
        <v>0</v>
      </c>
      <c r="E109" s="36">
        <v>0</v>
      </c>
      <c r="F109" s="36">
        <v>0</v>
      </c>
      <c r="G109" s="33">
        <v>321.99916</v>
      </c>
      <c r="H109" s="33"/>
      <c r="I109" s="22">
        <f t="shared" si="4"/>
        <v>321.99916</v>
      </c>
      <c r="J109" s="23">
        <v>0</v>
      </c>
      <c r="K109" s="23">
        <v>0</v>
      </c>
      <c r="L109" s="24">
        <f t="shared" si="3"/>
        <v>321.99916</v>
      </c>
      <c r="M109" s="25"/>
      <c r="N109" s="12"/>
      <c r="O109" s="12"/>
    </row>
    <row r="110" spans="1:15" s="13" customFormat="1" ht="272.25" customHeight="1">
      <c r="A110" s="37"/>
      <c r="B110" s="34">
        <v>22090300</v>
      </c>
      <c r="C110" s="35" t="s">
        <v>118</v>
      </c>
      <c r="D110" s="36">
        <v>0</v>
      </c>
      <c r="E110" s="36">
        <v>0</v>
      </c>
      <c r="F110" s="36">
        <v>0</v>
      </c>
      <c r="G110" s="33">
        <v>18.10427</v>
      </c>
      <c r="H110" s="33"/>
      <c r="I110" s="22">
        <f t="shared" si="4"/>
        <v>18.10427</v>
      </c>
      <c r="J110" s="23">
        <v>0</v>
      </c>
      <c r="K110" s="23">
        <v>0</v>
      </c>
      <c r="L110" s="24">
        <f t="shared" si="3"/>
        <v>18.10427</v>
      </c>
      <c r="M110" s="25"/>
      <c r="N110" s="12"/>
      <c r="O110" s="12"/>
    </row>
    <row r="111" spans="1:15" s="13" customFormat="1" ht="210.75" customHeight="1">
      <c r="A111" s="37"/>
      <c r="B111" s="34">
        <v>22090400</v>
      </c>
      <c r="C111" s="35" t="s">
        <v>119</v>
      </c>
      <c r="D111" s="36">
        <v>52.8</v>
      </c>
      <c r="E111" s="36">
        <v>52.8</v>
      </c>
      <c r="F111" s="36">
        <v>24.6</v>
      </c>
      <c r="G111" s="33">
        <v>1058.47666</v>
      </c>
      <c r="H111" s="33"/>
      <c r="I111" s="22">
        <f t="shared" si="4"/>
        <v>1033.8766600000001</v>
      </c>
      <c r="J111" s="23">
        <f t="shared" si="6"/>
        <v>43.02750650406504</v>
      </c>
      <c r="K111" s="23">
        <f t="shared" si="5"/>
        <v>20.04690643939394</v>
      </c>
      <c r="L111" s="24">
        <f t="shared" si="3"/>
        <v>1005.6766600000001</v>
      </c>
      <c r="M111" s="25"/>
      <c r="N111" s="12"/>
      <c r="O111" s="12"/>
    </row>
    <row r="112" spans="1:15" s="13" customFormat="1" ht="62.25" customHeight="1">
      <c r="A112" s="37"/>
      <c r="B112" s="38">
        <v>24000000</v>
      </c>
      <c r="C112" s="30" t="s">
        <v>120</v>
      </c>
      <c r="D112" s="42">
        <v>162.3</v>
      </c>
      <c r="E112" s="42">
        <v>162.3</v>
      </c>
      <c r="F112" s="40">
        <f>F114+F113</f>
        <v>68.6</v>
      </c>
      <c r="G112" s="40">
        <f>G114+G113</f>
        <v>78.64781</v>
      </c>
      <c r="H112" s="47"/>
      <c r="I112" s="19">
        <f t="shared" si="4"/>
        <v>10.047810000000013</v>
      </c>
      <c r="J112" s="134">
        <f t="shared" si="6"/>
        <v>1.146469533527697</v>
      </c>
      <c r="K112" s="134">
        <f t="shared" si="5"/>
        <v>0.484582932840419</v>
      </c>
      <c r="L112" s="135">
        <f t="shared" si="3"/>
        <v>-83.65219</v>
      </c>
      <c r="M112" s="25"/>
      <c r="N112" s="12"/>
      <c r="O112" s="12"/>
    </row>
    <row r="113" spans="1:15" s="13" customFormat="1" ht="216" customHeight="1">
      <c r="A113" s="37"/>
      <c r="B113" s="41">
        <v>24030000</v>
      </c>
      <c r="C113" s="35" t="s">
        <v>121</v>
      </c>
      <c r="D113" s="36">
        <v>20</v>
      </c>
      <c r="E113" s="36">
        <v>20</v>
      </c>
      <c r="F113" s="36">
        <v>0</v>
      </c>
      <c r="G113" s="33">
        <v>0</v>
      </c>
      <c r="H113" s="33"/>
      <c r="I113" s="22">
        <f t="shared" si="4"/>
        <v>0</v>
      </c>
      <c r="J113" s="23">
        <v>0</v>
      </c>
      <c r="K113" s="23">
        <f t="shared" si="5"/>
        <v>0</v>
      </c>
      <c r="L113" s="24">
        <f t="shared" si="3"/>
        <v>-20</v>
      </c>
      <c r="M113" s="25"/>
      <c r="N113" s="12"/>
      <c r="O113" s="12"/>
    </row>
    <row r="114" spans="1:15" s="13" customFormat="1" ht="63">
      <c r="A114" s="37"/>
      <c r="B114" s="34">
        <v>24060000</v>
      </c>
      <c r="C114" s="46" t="s">
        <v>122</v>
      </c>
      <c r="D114" s="36">
        <v>142.3</v>
      </c>
      <c r="E114" s="36">
        <v>142.3</v>
      </c>
      <c r="F114" s="33">
        <f>F115</f>
        <v>68.6</v>
      </c>
      <c r="G114" s="33">
        <f>G115</f>
        <v>78.64781</v>
      </c>
      <c r="H114" s="33"/>
      <c r="I114" s="22">
        <f t="shared" si="4"/>
        <v>10.047810000000013</v>
      </c>
      <c r="J114" s="23">
        <f t="shared" si="6"/>
        <v>1.146469533527697</v>
      </c>
      <c r="K114" s="23">
        <f t="shared" si="5"/>
        <v>0.5526901616303584</v>
      </c>
      <c r="L114" s="24">
        <f t="shared" si="3"/>
        <v>-63.652190000000004</v>
      </c>
      <c r="M114" s="25"/>
      <c r="N114" s="12"/>
      <c r="O114" s="12"/>
    </row>
    <row r="115" spans="1:15" s="13" customFormat="1" ht="63">
      <c r="A115" s="37"/>
      <c r="B115" s="34">
        <v>24060300</v>
      </c>
      <c r="C115" s="46" t="s">
        <v>123</v>
      </c>
      <c r="D115" s="48">
        <v>142.3</v>
      </c>
      <c r="E115" s="48">
        <v>142.3</v>
      </c>
      <c r="F115" s="48">
        <v>68.6</v>
      </c>
      <c r="G115" s="49">
        <v>78.64781</v>
      </c>
      <c r="H115" s="33"/>
      <c r="I115" s="22">
        <f t="shared" si="4"/>
        <v>10.047810000000013</v>
      </c>
      <c r="J115" s="23">
        <f t="shared" si="6"/>
        <v>1.146469533527697</v>
      </c>
      <c r="K115" s="23">
        <f t="shared" si="5"/>
        <v>0.5526901616303584</v>
      </c>
      <c r="L115" s="24">
        <f t="shared" si="3"/>
        <v>-63.652190000000004</v>
      </c>
      <c r="M115" s="25"/>
      <c r="N115" s="12"/>
      <c r="O115" s="12"/>
    </row>
    <row r="116" spans="1:15" s="13" customFormat="1" ht="63">
      <c r="A116" s="37"/>
      <c r="B116" s="38">
        <v>30000000</v>
      </c>
      <c r="C116" s="50" t="s">
        <v>124</v>
      </c>
      <c r="D116" s="31">
        <v>48.4</v>
      </c>
      <c r="E116" s="31">
        <v>48.4</v>
      </c>
      <c r="F116" s="32">
        <f>F117</f>
        <v>24</v>
      </c>
      <c r="G116" s="32">
        <f>G117</f>
        <v>16.6178</v>
      </c>
      <c r="H116" s="51"/>
      <c r="I116" s="19">
        <f t="shared" si="4"/>
        <v>-7.382200000000001</v>
      </c>
      <c r="J116" s="134">
        <f t="shared" si="6"/>
        <v>0.6924083333333333</v>
      </c>
      <c r="K116" s="134">
        <f t="shared" si="5"/>
        <v>0.34334297520661156</v>
      </c>
      <c r="L116" s="135">
        <f t="shared" si="3"/>
        <v>-31.7822</v>
      </c>
      <c r="M116" s="25"/>
      <c r="N116" s="12"/>
      <c r="O116" s="12"/>
    </row>
    <row r="117" spans="1:15" s="13" customFormat="1" ht="75.75" customHeight="1">
      <c r="A117" s="37"/>
      <c r="B117" s="29">
        <v>31000000</v>
      </c>
      <c r="C117" s="30" t="s">
        <v>125</v>
      </c>
      <c r="D117" s="52">
        <v>48.4</v>
      </c>
      <c r="E117" s="52">
        <v>48.4</v>
      </c>
      <c r="F117" s="53">
        <f>F118</f>
        <v>24</v>
      </c>
      <c r="G117" s="53">
        <f>G118</f>
        <v>16.6178</v>
      </c>
      <c r="H117" s="33"/>
      <c r="I117" s="22">
        <f t="shared" si="4"/>
        <v>-7.382200000000001</v>
      </c>
      <c r="J117" s="23">
        <f t="shared" si="6"/>
        <v>0.6924083333333333</v>
      </c>
      <c r="K117" s="23">
        <f t="shared" si="5"/>
        <v>0.34334297520661156</v>
      </c>
      <c r="L117" s="24">
        <f t="shared" si="3"/>
        <v>-31.7822</v>
      </c>
      <c r="M117" s="25"/>
      <c r="N117" s="12"/>
      <c r="O117" s="12"/>
    </row>
    <row r="118" spans="1:15" s="13" customFormat="1" ht="324" customHeight="1" thickBot="1">
      <c r="A118" s="54"/>
      <c r="B118" s="55">
        <v>31010200</v>
      </c>
      <c r="C118" s="56" t="s">
        <v>126</v>
      </c>
      <c r="D118" s="57">
        <v>48.4</v>
      </c>
      <c r="E118" s="57">
        <v>48.4</v>
      </c>
      <c r="F118" s="57">
        <v>24</v>
      </c>
      <c r="G118" s="58">
        <v>16.6178</v>
      </c>
      <c r="H118" s="58"/>
      <c r="I118" s="22">
        <f t="shared" si="4"/>
        <v>-7.382200000000001</v>
      </c>
      <c r="J118" s="23">
        <f t="shared" si="6"/>
        <v>0.6924083333333333</v>
      </c>
      <c r="K118" s="23">
        <f t="shared" si="5"/>
        <v>0.34334297520661156</v>
      </c>
      <c r="L118" s="24">
        <f t="shared" si="3"/>
        <v>-31.7822</v>
      </c>
      <c r="M118" s="25"/>
      <c r="N118" s="12"/>
      <c r="O118" s="12"/>
    </row>
    <row r="119" spans="1:15" s="62" customFormat="1" ht="46.5" customHeight="1" hidden="1" thickBot="1">
      <c r="A119" s="59"/>
      <c r="B119" s="60"/>
      <c r="C119" s="61"/>
      <c r="D119" s="53"/>
      <c r="E119" s="53"/>
      <c r="F119" s="53"/>
      <c r="G119" s="53"/>
      <c r="H119" s="53"/>
      <c r="I119" s="22">
        <f t="shared" si="4"/>
        <v>0</v>
      </c>
      <c r="J119" s="23" t="e">
        <f t="shared" si="6"/>
        <v>#DIV/0!</v>
      </c>
      <c r="K119" s="23" t="e">
        <f t="shared" si="5"/>
        <v>#DIV/0!</v>
      </c>
      <c r="L119" s="24">
        <f t="shared" si="3"/>
        <v>0</v>
      </c>
      <c r="M119" s="25"/>
      <c r="N119" s="12"/>
      <c r="O119" s="12"/>
    </row>
    <row r="120" spans="1:15" s="70" customFormat="1" ht="90.75" customHeight="1" hidden="1">
      <c r="A120" s="63"/>
      <c r="B120" s="64"/>
      <c r="C120" s="65" t="s">
        <v>127</v>
      </c>
      <c r="D120" s="49"/>
      <c r="E120" s="49"/>
      <c r="F120" s="49"/>
      <c r="G120" s="66"/>
      <c r="H120" s="66"/>
      <c r="I120" s="67">
        <f t="shared" si="4"/>
        <v>0</v>
      </c>
      <c r="J120" s="68" t="e">
        <f t="shared" si="6"/>
        <v>#DIV/0!</v>
      </c>
      <c r="K120" s="68" t="e">
        <f t="shared" si="5"/>
        <v>#DIV/0!</v>
      </c>
      <c r="L120" s="69">
        <f t="shared" si="3"/>
        <v>0</v>
      </c>
      <c r="M120" s="25"/>
      <c r="N120" s="12"/>
      <c r="O120" s="12"/>
    </row>
    <row r="121" spans="1:15" s="70" customFormat="1" ht="75" customHeight="1" thickBot="1">
      <c r="A121" s="71"/>
      <c r="B121" s="72"/>
      <c r="C121" s="73" t="s">
        <v>128</v>
      </c>
      <c r="D121" s="74">
        <v>1096783</v>
      </c>
      <c r="E121" s="75">
        <f>E5+E87+E116</f>
        <v>1393427.7999999998</v>
      </c>
      <c r="F121" s="75">
        <f>F5+F87+F116</f>
        <v>788739.0000000001</v>
      </c>
      <c r="G121" s="75">
        <f>G5+G87+G116</f>
        <v>821664.5688700001</v>
      </c>
      <c r="H121" s="76"/>
      <c r="I121" s="77">
        <f>G121-F121</f>
        <v>32925.56886999996</v>
      </c>
      <c r="J121" s="78">
        <f t="shared" si="6"/>
        <v>1.0417445680637067</v>
      </c>
      <c r="K121" s="78">
        <f t="shared" si="5"/>
        <v>0.5896714339056535</v>
      </c>
      <c r="L121" s="79">
        <f>G121-E121</f>
        <v>-571763.2311299997</v>
      </c>
      <c r="M121" s="25"/>
      <c r="N121" s="12"/>
      <c r="O121" s="12"/>
    </row>
    <row r="122" spans="1:15" s="13" customFormat="1" ht="68.25" customHeight="1">
      <c r="A122" s="80"/>
      <c r="B122" s="81"/>
      <c r="C122" s="82"/>
      <c r="D122" s="83"/>
      <c r="E122" s="83"/>
      <c r="F122" s="83"/>
      <c r="G122" s="84"/>
      <c r="H122" s="84"/>
      <c r="I122" s="85"/>
      <c r="J122" s="86"/>
      <c r="K122" s="86"/>
      <c r="L122" s="85"/>
      <c r="M122" s="12"/>
      <c r="N122" s="12"/>
      <c r="O122" s="12"/>
    </row>
    <row r="123" spans="1:15" s="13" customFormat="1" ht="92.25" customHeight="1">
      <c r="A123" s="87"/>
      <c r="B123" s="88"/>
      <c r="C123" s="89"/>
      <c r="D123" s="90"/>
      <c r="E123" s="90"/>
      <c r="F123" s="90"/>
      <c r="G123" s="91"/>
      <c r="H123" s="92"/>
      <c r="I123" s="93"/>
      <c r="J123" s="94"/>
      <c r="K123" s="94"/>
      <c r="L123" s="95"/>
      <c r="M123" s="12"/>
      <c r="N123" s="12"/>
      <c r="O123" s="12"/>
    </row>
    <row r="124" spans="1:15" s="13" customFormat="1" ht="36" customHeight="1">
      <c r="A124" s="96"/>
      <c r="B124" s="97"/>
      <c r="C124" s="98"/>
      <c r="D124" s="99"/>
      <c r="E124" s="99"/>
      <c r="F124" s="99"/>
      <c r="G124" s="100"/>
      <c r="H124" s="100"/>
      <c r="I124" s="101"/>
      <c r="J124" s="102"/>
      <c r="K124" s="102"/>
      <c r="L124" s="103"/>
      <c r="M124" s="12"/>
      <c r="N124" s="12"/>
      <c r="O124" s="12"/>
    </row>
    <row r="125" spans="1:15" s="13" customFormat="1" ht="30">
      <c r="A125" s="96"/>
      <c r="B125" s="104"/>
      <c r="C125" s="98"/>
      <c r="D125" s="99"/>
      <c r="E125" s="99"/>
      <c r="F125" s="99"/>
      <c r="G125" s="100"/>
      <c r="H125" s="100"/>
      <c r="I125" s="101"/>
      <c r="J125" s="102"/>
      <c r="K125" s="102"/>
      <c r="L125" s="103"/>
      <c r="M125" s="12"/>
      <c r="N125" s="12"/>
      <c r="O125" s="12"/>
    </row>
    <row r="126" spans="1:15" s="13" customFormat="1" ht="39.75" customHeight="1">
      <c r="A126" s="96"/>
      <c r="B126" s="104"/>
      <c r="C126" s="98"/>
      <c r="D126" s="99"/>
      <c r="E126" s="99"/>
      <c r="F126" s="99"/>
      <c r="G126" s="100"/>
      <c r="H126" s="100"/>
      <c r="I126" s="101"/>
      <c r="J126" s="102"/>
      <c r="K126" s="102"/>
      <c r="L126" s="103"/>
      <c r="M126" s="12"/>
      <c r="N126" s="12"/>
      <c r="O126" s="12"/>
    </row>
    <row r="127" spans="1:15" s="13" customFormat="1" ht="61.5" customHeight="1">
      <c r="A127" s="96"/>
      <c r="B127" s="105"/>
      <c r="C127" s="106"/>
      <c r="D127" s="107"/>
      <c r="E127" s="107"/>
      <c r="F127" s="108"/>
      <c r="G127" s="100"/>
      <c r="H127" s="100"/>
      <c r="I127" s="101"/>
      <c r="J127" s="102"/>
      <c r="K127" s="102"/>
      <c r="L127" s="103"/>
      <c r="M127" s="12"/>
      <c r="N127" s="12"/>
      <c r="O127" s="12"/>
    </row>
    <row r="128" spans="1:15" s="13" customFormat="1" ht="59.25" customHeight="1" hidden="1">
      <c r="A128" s="96"/>
      <c r="B128" s="105"/>
      <c r="C128" s="106"/>
      <c r="D128" s="107"/>
      <c r="E128" s="107"/>
      <c r="F128" s="108"/>
      <c r="G128" s="100"/>
      <c r="H128" s="100"/>
      <c r="I128" s="101"/>
      <c r="J128" s="102"/>
      <c r="K128" s="102"/>
      <c r="L128" s="103"/>
      <c r="M128" s="12"/>
      <c r="N128" s="12"/>
      <c r="O128" s="12"/>
    </row>
    <row r="129" spans="1:15" s="13" customFormat="1" ht="69" customHeight="1" hidden="1">
      <c r="A129" s="96"/>
      <c r="B129" s="104"/>
      <c r="C129" s="98"/>
      <c r="D129" s="99"/>
      <c r="E129" s="99"/>
      <c r="F129" s="108"/>
      <c r="G129" s="100"/>
      <c r="H129" s="100"/>
      <c r="I129" s="101"/>
      <c r="J129" s="102"/>
      <c r="K129" s="102"/>
      <c r="L129" s="103"/>
      <c r="M129" s="12"/>
      <c r="N129" s="12"/>
      <c r="O129" s="12"/>
    </row>
    <row r="130" spans="1:15" s="13" customFormat="1" ht="103.5" customHeight="1">
      <c r="A130" s="96"/>
      <c r="B130" s="104"/>
      <c r="C130" s="98"/>
      <c r="D130" s="99"/>
      <c r="E130" s="99"/>
      <c r="F130" s="99"/>
      <c r="G130" s="100"/>
      <c r="H130" s="100"/>
      <c r="I130" s="101"/>
      <c r="J130" s="102"/>
      <c r="K130" s="102"/>
      <c r="L130" s="103"/>
      <c r="M130" s="12"/>
      <c r="N130" s="12"/>
      <c r="O130" s="12"/>
    </row>
    <row r="131" spans="1:15" s="13" customFormat="1" ht="30">
      <c r="A131" s="96"/>
      <c r="B131" s="104"/>
      <c r="C131" s="98"/>
      <c r="D131" s="99"/>
      <c r="E131" s="99"/>
      <c r="F131" s="108"/>
      <c r="G131" s="100"/>
      <c r="H131" s="100"/>
      <c r="I131" s="101"/>
      <c r="J131" s="102"/>
      <c r="K131" s="102"/>
      <c r="L131" s="103"/>
      <c r="M131" s="12"/>
      <c r="N131" s="12"/>
      <c r="O131" s="12"/>
    </row>
    <row r="132" spans="1:15" s="13" customFormat="1" ht="30" hidden="1">
      <c r="A132" s="96"/>
      <c r="B132" s="104"/>
      <c r="C132" s="98"/>
      <c r="D132" s="99"/>
      <c r="E132" s="99"/>
      <c r="F132" s="108"/>
      <c r="G132" s="100"/>
      <c r="H132" s="100"/>
      <c r="I132" s="101"/>
      <c r="J132" s="102"/>
      <c r="K132" s="102"/>
      <c r="L132" s="103"/>
      <c r="M132" s="12"/>
      <c r="N132" s="12"/>
      <c r="O132" s="12"/>
    </row>
    <row r="133" spans="1:15" s="13" customFormat="1" ht="163.5" customHeight="1">
      <c r="A133" s="96"/>
      <c r="B133" s="104"/>
      <c r="C133" s="98"/>
      <c r="D133" s="99"/>
      <c r="E133" s="99"/>
      <c r="F133" s="99"/>
      <c r="G133" s="100"/>
      <c r="H133" s="100"/>
      <c r="I133" s="101"/>
      <c r="J133" s="102"/>
      <c r="K133" s="102"/>
      <c r="L133" s="103"/>
      <c r="M133" s="12"/>
      <c r="N133" s="12"/>
      <c r="O133" s="12"/>
    </row>
    <row r="134" spans="1:15" s="13" customFormat="1" ht="30">
      <c r="A134" s="96"/>
      <c r="B134" s="104"/>
      <c r="C134" s="98"/>
      <c r="D134" s="99"/>
      <c r="E134" s="99"/>
      <c r="F134" s="99"/>
      <c r="G134" s="100"/>
      <c r="H134" s="100"/>
      <c r="I134" s="101"/>
      <c r="J134" s="102"/>
      <c r="K134" s="102"/>
      <c r="L134" s="103"/>
      <c r="M134" s="12"/>
      <c r="N134" s="12"/>
      <c r="O134" s="12"/>
    </row>
    <row r="135" spans="1:15" s="13" customFormat="1" ht="30">
      <c r="A135" s="96"/>
      <c r="B135" s="104"/>
      <c r="C135" s="98"/>
      <c r="D135" s="99"/>
      <c r="E135" s="99"/>
      <c r="F135" s="99"/>
      <c r="G135" s="100"/>
      <c r="H135" s="100"/>
      <c r="I135" s="101"/>
      <c r="J135" s="102"/>
      <c r="K135" s="102"/>
      <c r="L135" s="103"/>
      <c r="M135" s="12"/>
      <c r="N135" s="12"/>
      <c r="O135" s="12"/>
    </row>
    <row r="136" spans="1:15" s="13" customFormat="1" ht="30" hidden="1">
      <c r="A136" s="96"/>
      <c r="B136" s="104"/>
      <c r="C136" s="98"/>
      <c r="D136" s="99"/>
      <c r="E136" s="99"/>
      <c r="F136" s="108"/>
      <c r="G136" s="100"/>
      <c r="H136" s="100"/>
      <c r="I136" s="101"/>
      <c r="J136" s="102"/>
      <c r="K136" s="102"/>
      <c r="L136" s="103"/>
      <c r="M136" s="12"/>
      <c r="N136" s="12"/>
      <c r="O136" s="12"/>
    </row>
    <row r="137" spans="1:15" s="13" customFormat="1" ht="91.5" customHeight="1">
      <c r="A137" s="96"/>
      <c r="B137" s="104"/>
      <c r="C137" s="98"/>
      <c r="D137" s="99"/>
      <c r="E137" s="99"/>
      <c r="F137" s="99"/>
      <c r="G137" s="100"/>
      <c r="H137" s="100"/>
      <c r="I137" s="101"/>
      <c r="J137" s="102"/>
      <c r="K137" s="102"/>
      <c r="L137" s="103"/>
      <c r="M137" s="12"/>
      <c r="N137" s="12"/>
      <c r="O137" s="12"/>
    </row>
    <row r="138" spans="1:15" s="13" customFormat="1" ht="135.75" customHeight="1">
      <c r="A138" s="96"/>
      <c r="B138" s="104"/>
      <c r="C138" s="98"/>
      <c r="D138" s="99"/>
      <c r="E138" s="99"/>
      <c r="F138" s="99"/>
      <c r="G138" s="100"/>
      <c r="H138" s="100"/>
      <c r="I138" s="101"/>
      <c r="J138" s="102"/>
      <c r="K138" s="102"/>
      <c r="L138" s="103"/>
      <c r="M138" s="12"/>
      <c r="N138" s="12"/>
      <c r="O138" s="12"/>
    </row>
    <row r="139" spans="1:15" s="13" customFormat="1" ht="36" customHeight="1">
      <c r="A139" s="96"/>
      <c r="B139" s="104"/>
      <c r="C139" s="98"/>
      <c r="D139" s="99"/>
      <c r="E139" s="99"/>
      <c r="F139" s="99"/>
      <c r="G139" s="100"/>
      <c r="H139" s="100"/>
      <c r="I139" s="101"/>
      <c r="J139" s="102"/>
      <c r="K139" s="102"/>
      <c r="L139" s="103"/>
      <c r="M139" s="12"/>
      <c r="N139" s="12"/>
      <c r="O139" s="12"/>
    </row>
    <row r="140" spans="1:15" s="13" customFormat="1" ht="32.25" customHeight="1" hidden="1">
      <c r="A140" s="96"/>
      <c r="B140" s="105"/>
      <c r="C140" s="106"/>
      <c r="D140" s="107"/>
      <c r="E140" s="107"/>
      <c r="F140" s="108"/>
      <c r="G140" s="100"/>
      <c r="H140" s="100"/>
      <c r="I140" s="101"/>
      <c r="J140" s="102"/>
      <c r="K140" s="102"/>
      <c r="L140" s="103"/>
      <c r="M140" s="12"/>
      <c r="N140" s="12"/>
      <c r="O140" s="12"/>
    </row>
    <row r="141" spans="1:15" s="13" customFormat="1" ht="50.25" customHeight="1" hidden="1">
      <c r="A141" s="96"/>
      <c r="B141" s="105"/>
      <c r="C141" s="106"/>
      <c r="D141" s="107"/>
      <c r="E141" s="107"/>
      <c r="F141" s="108"/>
      <c r="G141" s="100"/>
      <c r="H141" s="100"/>
      <c r="I141" s="101"/>
      <c r="J141" s="102"/>
      <c r="K141" s="102"/>
      <c r="L141" s="103"/>
      <c r="M141" s="12"/>
      <c r="N141" s="12"/>
      <c r="O141" s="12"/>
    </row>
    <row r="142" spans="1:15" s="110" customFormat="1" ht="160.5" customHeight="1" thickBot="1">
      <c r="A142" s="109"/>
      <c r="B142" s="105"/>
      <c r="C142" s="98"/>
      <c r="D142" s="99"/>
      <c r="E142" s="99"/>
      <c r="F142" s="99"/>
      <c r="G142" s="100"/>
      <c r="H142" s="100"/>
      <c r="I142" s="101"/>
      <c r="J142" s="102"/>
      <c r="K142" s="102"/>
      <c r="L142" s="103"/>
      <c r="M142" s="12"/>
      <c r="N142" s="12"/>
      <c r="O142" s="12"/>
    </row>
    <row r="143" spans="1:15" s="62" customFormat="1" ht="49.5" customHeight="1" hidden="1" thickBot="1">
      <c r="A143" s="111"/>
      <c r="B143" s="112"/>
      <c r="C143" s="113"/>
      <c r="D143" s="114"/>
      <c r="E143" s="114"/>
      <c r="F143" s="114"/>
      <c r="G143" s="114"/>
      <c r="H143" s="114"/>
      <c r="I143" s="101"/>
      <c r="J143" s="115"/>
      <c r="K143" s="102"/>
      <c r="L143" s="103"/>
      <c r="M143" s="12"/>
      <c r="N143" s="12"/>
      <c r="O143" s="12"/>
    </row>
    <row r="144" spans="1:15" s="122" customFormat="1" ht="100.5" customHeight="1" hidden="1" thickBot="1">
      <c r="A144" s="116"/>
      <c r="B144" s="112"/>
      <c r="C144" s="117"/>
      <c r="D144" s="118"/>
      <c r="E144" s="118"/>
      <c r="F144" s="118"/>
      <c r="G144" s="118"/>
      <c r="H144" s="118"/>
      <c r="I144" s="119"/>
      <c r="J144" s="120"/>
      <c r="K144" s="115"/>
      <c r="L144" s="121"/>
      <c r="M144" s="12"/>
      <c r="N144" s="12"/>
      <c r="O144" s="12"/>
    </row>
    <row r="145" spans="1:15" s="130" customFormat="1" ht="54" customHeight="1" thickBot="1">
      <c r="A145" s="123"/>
      <c r="B145" s="124"/>
      <c r="C145" s="125"/>
      <c r="D145" s="126"/>
      <c r="E145" s="126"/>
      <c r="F145" s="126"/>
      <c r="G145" s="126"/>
      <c r="H145" s="126"/>
      <c r="I145" s="127"/>
      <c r="J145" s="128"/>
      <c r="K145" s="128"/>
      <c r="L145" s="129"/>
      <c r="M145" s="8"/>
      <c r="N145" s="8"/>
      <c r="O145" s="8"/>
    </row>
    <row r="146" spans="1:10" ht="24">
      <c r="A146" s="131"/>
      <c r="B146" s="131"/>
      <c r="C146" s="131"/>
      <c r="D146" s="131"/>
      <c r="E146" s="131"/>
      <c r="F146" s="131"/>
      <c r="G146" s="131"/>
      <c r="H146" s="131"/>
      <c r="I146" s="131"/>
      <c r="J146" s="131"/>
    </row>
    <row r="147" spans="7:10" ht="24">
      <c r="G147" s="131"/>
      <c r="H147" s="131"/>
      <c r="I147" s="131"/>
      <c r="J147" s="131"/>
    </row>
    <row r="148" spans="7:10" ht="24">
      <c r="G148" s="131"/>
      <c r="H148" s="131"/>
      <c r="I148" s="131"/>
      <c r="J148" s="131"/>
    </row>
    <row r="149" spans="7:10" ht="24">
      <c r="G149" s="131"/>
      <c r="H149" s="131"/>
      <c r="I149" s="131"/>
      <c r="J149" s="131"/>
    </row>
    <row r="155" s="133" customFormat="1" ht="24"/>
    <row r="156" s="133" customFormat="1" ht="24"/>
    <row r="157" s="133" customFormat="1" ht="24"/>
    <row r="158" s="133" customFormat="1" ht="24"/>
    <row r="159" s="133" customFormat="1" ht="24"/>
    <row r="160" s="133" customFormat="1" ht="24"/>
  </sheetData>
  <sheetProtection/>
  <mergeCells count="12">
    <mergeCell ref="I3:I4"/>
    <mergeCell ref="J3:J4"/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scale="14" r:id="rId3"/>
  <rowBreaks count="2" manualBreakCount="2">
    <brk id="42" max="11" man="1"/>
    <brk id="8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eDSO</cp:lastModifiedBy>
  <cp:lastPrinted>2015-06-26T11:43:08Z</cp:lastPrinted>
  <dcterms:created xsi:type="dcterms:W3CDTF">2015-06-08T12:45:11Z</dcterms:created>
  <dcterms:modified xsi:type="dcterms:W3CDTF">2015-07-01T06:23:46Z</dcterms:modified>
  <cp:category/>
  <cp:version/>
  <cp:contentType/>
  <cp:contentStatus/>
</cp:coreProperties>
</file>