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\Desktop\2 0 1 5\на сайт РФУ\2015\"/>
    </mc:Choice>
  </mc:AlternateContent>
  <bookViews>
    <workbookView xWindow="0" yWindow="0" windowWidth="15000" windowHeight="7680"/>
  </bookViews>
  <sheets>
    <sheet name="листопад" sheetId="1" r:id="rId1"/>
  </sheets>
  <externalReferences>
    <externalReference r:id="rId2"/>
  </externalReferences>
  <definedNames>
    <definedName name="_xlnm.Print_Titles" localSheetId="0">листопад!$A:$C</definedName>
    <definedName name="_xlnm.Print_Area" localSheetId="0">листопад!$B$1:$L$125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F6" i="1"/>
  <c r="D7" i="1"/>
  <c r="E7" i="1"/>
  <c r="F7" i="1"/>
  <c r="H7" i="1"/>
  <c r="G8" i="1"/>
  <c r="I8" i="1"/>
  <c r="L8" i="1"/>
  <c r="G9" i="1"/>
  <c r="G10" i="1"/>
  <c r="I10" i="1"/>
  <c r="L10" i="1"/>
  <c r="G11" i="1"/>
  <c r="K11" i="1"/>
  <c r="L11" i="1"/>
  <c r="G12" i="1"/>
  <c r="I12" i="1"/>
  <c r="J12" i="1"/>
  <c r="K12" i="1"/>
  <c r="L12" i="1"/>
  <c r="F13" i="1"/>
  <c r="E14" i="1"/>
  <c r="I14" i="1"/>
  <c r="J14" i="1"/>
  <c r="K14" i="1"/>
  <c r="L14" i="1"/>
  <c r="I15" i="1"/>
  <c r="L15" i="1"/>
  <c r="E16" i="1"/>
  <c r="G16" i="1"/>
  <c r="I16" i="1"/>
  <c r="J16" i="1"/>
  <c r="K16" i="1"/>
  <c r="E17" i="1"/>
  <c r="G17" i="1"/>
  <c r="I17" i="1"/>
  <c r="E18" i="1"/>
  <c r="L18" i="1" s="1"/>
  <c r="G18" i="1"/>
  <c r="I18" i="1"/>
  <c r="J18" i="1"/>
  <c r="K18" i="1"/>
  <c r="E19" i="1"/>
  <c r="G19" i="1"/>
  <c r="E20" i="1"/>
  <c r="L20" i="1" s="1"/>
  <c r="G20" i="1"/>
  <c r="I20" i="1"/>
  <c r="J20" i="1"/>
  <c r="K20" i="1"/>
  <c r="E21" i="1"/>
  <c r="G21" i="1"/>
  <c r="I21" i="1"/>
  <c r="L21" i="1"/>
  <c r="G22" i="1"/>
  <c r="E23" i="1"/>
  <c r="G23" i="1"/>
  <c r="K23" i="1" s="1"/>
  <c r="I23" i="1"/>
  <c r="J23" i="1"/>
  <c r="L23" i="1"/>
  <c r="I24" i="1"/>
  <c r="L24" i="1"/>
  <c r="I25" i="1"/>
  <c r="L25" i="1"/>
  <c r="I26" i="1"/>
  <c r="L26" i="1"/>
  <c r="I27" i="1"/>
  <c r="L27" i="1"/>
  <c r="I28" i="1"/>
  <c r="L28" i="1"/>
  <c r="I29" i="1"/>
  <c r="L29" i="1"/>
  <c r="I30" i="1"/>
  <c r="L30" i="1"/>
  <c r="I31" i="1"/>
  <c r="L31" i="1"/>
  <c r="G33" i="1"/>
  <c r="I33" i="1"/>
  <c r="L33" i="1"/>
  <c r="I34" i="1"/>
  <c r="L34" i="1"/>
  <c r="E35" i="1"/>
  <c r="E32" i="1" s="1"/>
  <c r="F35" i="1"/>
  <c r="F32" i="1" s="1"/>
  <c r="G36" i="1"/>
  <c r="I36" i="1"/>
  <c r="J36" i="1"/>
  <c r="L36" i="1"/>
  <c r="I37" i="1"/>
  <c r="J37" i="1"/>
  <c r="K37" i="1"/>
  <c r="L37" i="1"/>
  <c r="G38" i="1"/>
  <c r="L38" i="1" s="1"/>
  <c r="I38" i="1"/>
  <c r="G39" i="1"/>
  <c r="I39" i="1"/>
  <c r="L39" i="1"/>
  <c r="E40" i="1"/>
  <c r="F40" i="1"/>
  <c r="G40" i="1"/>
  <c r="I40" i="1"/>
  <c r="L40" i="1"/>
  <c r="G41" i="1"/>
  <c r="K41" i="1"/>
  <c r="L41" i="1"/>
  <c r="I42" i="1"/>
  <c r="J42" i="1"/>
  <c r="K42" i="1"/>
  <c r="L42" i="1"/>
  <c r="F43" i="1"/>
  <c r="G43" i="1"/>
  <c r="K43" i="1" s="1"/>
  <c r="I43" i="1"/>
  <c r="J43" i="1"/>
  <c r="L43" i="1"/>
  <c r="I44" i="1"/>
  <c r="J44" i="1"/>
  <c r="L44" i="1"/>
  <c r="E45" i="1"/>
  <c r="F45" i="1"/>
  <c r="G45" i="1"/>
  <c r="L45" i="1"/>
  <c r="I46" i="1"/>
  <c r="K46" i="1"/>
  <c r="L46" i="1"/>
  <c r="F47" i="1"/>
  <c r="G47" i="1"/>
  <c r="F48" i="1"/>
  <c r="G48" i="1"/>
  <c r="I49" i="1"/>
  <c r="L49" i="1"/>
  <c r="E51" i="1"/>
  <c r="F51" i="1"/>
  <c r="G51" i="1"/>
  <c r="I51" i="1"/>
  <c r="J51" i="1"/>
  <c r="I52" i="1"/>
  <c r="K52" i="1"/>
  <c r="L52" i="1"/>
  <c r="I53" i="1"/>
  <c r="K53" i="1"/>
  <c r="L53" i="1"/>
  <c r="I54" i="1"/>
  <c r="L54" i="1"/>
  <c r="I55" i="1"/>
  <c r="K55" i="1"/>
  <c r="L55" i="1"/>
  <c r="I56" i="1"/>
  <c r="J56" i="1"/>
  <c r="K56" i="1"/>
  <c r="L56" i="1"/>
  <c r="I57" i="1"/>
  <c r="J57" i="1"/>
  <c r="K57" i="1"/>
  <c r="L57" i="1"/>
  <c r="I58" i="1"/>
  <c r="J58" i="1"/>
  <c r="K58" i="1"/>
  <c r="L58" i="1"/>
  <c r="I59" i="1"/>
  <c r="J59" i="1"/>
  <c r="K59" i="1"/>
  <c r="L59" i="1"/>
  <c r="I60" i="1"/>
  <c r="K60" i="1"/>
  <c r="L60" i="1"/>
  <c r="I61" i="1"/>
  <c r="K61" i="1"/>
  <c r="L61" i="1"/>
  <c r="D62" i="1"/>
  <c r="E62" i="1"/>
  <c r="F62" i="1"/>
  <c r="G62" i="1"/>
  <c r="I62" i="1"/>
  <c r="L62" i="1"/>
  <c r="I63" i="1"/>
  <c r="J63" i="1"/>
  <c r="K63" i="1"/>
  <c r="L63" i="1"/>
  <c r="I64" i="1"/>
  <c r="L64" i="1"/>
  <c r="F65" i="1"/>
  <c r="G65" i="1"/>
  <c r="I65" i="1"/>
  <c r="I66" i="1"/>
  <c r="J66" i="1"/>
  <c r="K66" i="1"/>
  <c r="L66" i="1"/>
  <c r="I67" i="1"/>
  <c r="J67" i="1"/>
  <c r="K67" i="1"/>
  <c r="L67" i="1"/>
  <c r="F68" i="1"/>
  <c r="I68" i="1" s="1"/>
  <c r="G68" i="1"/>
  <c r="L68" i="1"/>
  <c r="I69" i="1"/>
  <c r="L69" i="1"/>
  <c r="I70" i="1"/>
  <c r="L70" i="1"/>
  <c r="I71" i="1"/>
  <c r="L71" i="1"/>
  <c r="I72" i="1"/>
  <c r="L72" i="1"/>
  <c r="I73" i="1"/>
  <c r="L73" i="1"/>
  <c r="I74" i="1"/>
  <c r="L74" i="1"/>
  <c r="I75" i="1"/>
  <c r="L75" i="1"/>
  <c r="I76" i="1"/>
  <c r="L76" i="1"/>
  <c r="I77" i="1"/>
  <c r="L77" i="1"/>
  <c r="I78" i="1"/>
  <c r="L78" i="1"/>
  <c r="E79" i="1"/>
  <c r="F79" i="1"/>
  <c r="G79" i="1"/>
  <c r="L79" i="1" s="1"/>
  <c r="I79" i="1"/>
  <c r="K79" i="1"/>
  <c r="I80" i="1"/>
  <c r="L80" i="1"/>
  <c r="I81" i="1"/>
  <c r="K81" i="1"/>
  <c r="L81" i="1"/>
  <c r="I82" i="1"/>
  <c r="K82" i="1"/>
  <c r="L82" i="1"/>
  <c r="I83" i="1"/>
  <c r="L83" i="1"/>
  <c r="E84" i="1"/>
  <c r="E85" i="1"/>
  <c r="F85" i="1"/>
  <c r="F84" i="1" s="1"/>
  <c r="G86" i="1"/>
  <c r="I86" i="1"/>
  <c r="L86" i="1"/>
  <c r="G87" i="1"/>
  <c r="I87" i="1"/>
  <c r="L87" i="1"/>
  <c r="G88" i="1"/>
  <c r="F91" i="1"/>
  <c r="G91" i="1"/>
  <c r="K91" i="1" s="1"/>
  <c r="I92" i="1"/>
  <c r="J92" i="1"/>
  <c r="K92" i="1"/>
  <c r="L92" i="1"/>
  <c r="I93" i="1"/>
  <c r="L93" i="1"/>
  <c r="D94" i="1"/>
  <c r="E94" i="1"/>
  <c r="E90" i="1" s="1"/>
  <c r="F94" i="1"/>
  <c r="F90" i="1" s="1"/>
  <c r="G94" i="1"/>
  <c r="K94" i="1"/>
  <c r="L94" i="1"/>
  <c r="I95" i="1"/>
  <c r="J95" i="1"/>
  <c r="K95" i="1"/>
  <c r="L95" i="1"/>
  <c r="G96" i="1"/>
  <c r="I96" i="1"/>
  <c r="J96" i="1"/>
  <c r="K96" i="1"/>
  <c r="L96" i="1"/>
  <c r="D98" i="1"/>
  <c r="E98" i="1"/>
  <c r="F98" i="1"/>
  <c r="G98" i="1"/>
  <c r="I98" i="1" s="1"/>
  <c r="J98" i="1"/>
  <c r="I99" i="1"/>
  <c r="K99" i="1"/>
  <c r="L99" i="1"/>
  <c r="G100" i="1"/>
  <c r="I100" i="1" s="1"/>
  <c r="J100" i="1"/>
  <c r="K100" i="1"/>
  <c r="I101" i="1"/>
  <c r="J101" i="1"/>
  <c r="K101" i="1"/>
  <c r="L101" i="1"/>
  <c r="I102" i="1"/>
  <c r="J102" i="1"/>
  <c r="K102" i="1"/>
  <c r="L102" i="1"/>
  <c r="I103" i="1"/>
  <c r="J103" i="1"/>
  <c r="K103" i="1"/>
  <c r="L103" i="1"/>
  <c r="I104" i="1"/>
  <c r="J104" i="1"/>
  <c r="K104" i="1"/>
  <c r="L104" i="1"/>
  <c r="I105" i="1"/>
  <c r="J105" i="1"/>
  <c r="K105" i="1"/>
  <c r="L105" i="1"/>
  <c r="I106" i="1"/>
  <c r="L106" i="1"/>
  <c r="F107" i="1"/>
  <c r="J107" i="1" s="1"/>
  <c r="G107" i="1"/>
  <c r="K107" i="1"/>
  <c r="L107" i="1"/>
  <c r="G108" i="1"/>
  <c r="I108" i="1"/>
  <c r="J108" i="1"/>
  <c r="K108" i="1"/>
  <c r="L108" i="1"/>
  <c r="E109" i="1"/>
  <c r="E97" i="1" s="1"/>
  <c r="F109" i="1"/>
  <c r="G109" i="1"/>
  <c r="I109" i="1" s="1"/>
  <c r="I110" i="1"/>
  <c r="J110" i="1"/>
  <c r="K110" i="1"/>
  <c r="L110" i="1"/>
  <c r="I111" i="1"/>
  <c r="L111" i="1"/>
  <c r="I112" i="1"/>
  <c r="L112" i="1"/>
  <c r="I113" i="1"/>
  <c r="J113" i="1"/>
  <c r="K113" i="1"/>
  <c r="L113" i="1"/>
  <c r="I115" i="1"/>
  <c r="K115" i="1"/>
  <c r="L115" i="1"/>
  <c r="F116" i="1"/>
  <c r="F114" i="1" s="1"/>
  <c r="G116" i="1"/>
  <c r="J116" i="1" s="1"/>
  <c r="I117" i="1"/>
  <c r="J117" i="1"/>
  <c r="K117" i="1"/>
  <c r="L117" i="1"/>
  <c r="E118" i="1"/>
  <c r="G118" i="1"/>
  <c r="J118" i="1"/>
  <c r="L118" i="1"/>
  <c r="E119" i="1"/>
  <c r="L119" i="1" s="1"/>
  <c r="F119" i="1"/>
  <c r="F118" i="1" s="1"/>
  <c r="I118" i="1" s="1"/>
  <c r="G119" i="1"/>
  <c r="I119" i="1"/>
  <c r="K119" i="1"/>
  <c r="I120" i="1"/>
  <c r="J120" i="1"/>
  <c r="K120" i="1"/>
  <c r="L120" i="1"/>
  <c r="I121" i="1"/>
  <c r="J121" i="1"/>
  <c r="K121" i="1"/>
  <c r="L121" i="1"/>
  <c r="I122" i="1"/>
  <c r="J122" i="1"/>
  <c r="K122" i="1"/>
  <c r="L122" i="1"/>
  <c r="I123" i="1"/>
  <c r="L123" i="1"/>
  <c r="E6" i="1" l="1"/>
  <c r="E89" i="1"/>
  <c r="G114" i="1"/>
  <c r="G97" i="1"/>
  <c r="E50" i="1"/>
  <c r="L51" i="1"/>
  <c r="I47" i="1"/>
  <c r="L47" i="1"/>
  <c r="J19" i="1"/>
  <c r="K19" i="1"/>
  <c r="I9" i="1"/>
  <c r="J9" i="1"/>
  <c r="F5" i="1"/>
  <c r="L116" i="1"/>
  <c r="L109" i="1"/>
  <c r="F97" i="1"/>
  <c r="F89" i="1" s="1"/>
  <c r="L91" i="1"/>
  <c r="G90" i="1"/>
  <c r="J65" i="1"/>
  <c r="K65" i="1"/>
  <c r="G35" i="1"/>
  <c r="J17" i="1"/>
  <c r="K17" i="1"/>
  <c r="G13" i="1"/>
  <c r="K116" i="1"/>
  <c r="K109" i="1"/>
  <c r="L98" i="1"/>
  <c r="J94" i="1"/>
  <c r="J91" i="1"/>
  <c r="F50" i="1"/>
  <c r="K51" i="1"/>
  <c r="I48" i="1"/>
  <c r="L48" i="1"/>
  <c r="I45" i="1"/>
  <c r="K45" i="1"/>
  <c r="J40" i="1"/>
  <c r="K40" i="1"/>
  <c r="L19" i="1"/>
  <c r="I11" i="1"/>
  <c r="J11" i="1"/>
  <c r="L9" i="1"/>
  <c r="J119" i="1"/>
  <c r="K118" i="1"/>
  <c r="I116" i="1"/>
  <c r="J109" i="1"/>
  <c r="I107" i="1"/>
  <c r="L100" i="1"/>
  <c r="K98" i="1"/>
  <c r="I94" i="1"/>
  <c r="I91" i="1"/>
  <c r="I88" i="1"/>
  <c r="L88" i="1"/>
  <c r="G85" i="1"/>
  <c r="L65" i="1"/>
  <c r="J62" i="1"/>
  <c r="K62" i="1"/>
  <c r="G50" i="1"/>
  <c r="I41" i="1"/>
  <c r="J41" i="1"/>
  <c r="J21" i="1"/>
  <c r="K21" i="1"/>
  <c r="I19" i="1"/>
  <c r="L17" i="1"/>
  <c r="L16" i="1"/>
  <c r="E13" i="1"/>
  <c r="K9" i="1"/>
  <c r="G7" i="1"/>
  <c r="J8" i="1"/>
  <c r="K8" i="1"/>
  <c r="K36" i="1"/>
  <c r="L35" i="1" l="1"/>
  <c r="I35" i="1"/>
  <c r="J35" i="1"/>
  <c r="K35" i="1"/>
  <c r="F124" i="1"/>
  <c r="E5" i="1"/>
  <c r="E124" i="1" s="1"/>
  <c r="G6" i="1"/>
  <c r="K7" i="1"/>
  <c r="L7" i="1"/>
  <c r="I7" i="1"/>
  <c r="J7" i="1"/>
  <c r="I13" i="1"/>
  <c r="J13" i="1"/>
  <c r="L13" i="1"/>
  <c r="K13" i="1"/>
  <c r="I97" i="1"/>
  <c r="J97" i="1"/>
  <c r="K97" i="1"/>
  <c r="L97" i="1"/>
  <c r="K114" i="1"/>
  <c r="I114" i="1"/>
  <c r="J114" i="1"/>
  <c r="L114" i="1"/>
  <c r="J50" i="1"/>
  <c r="K50" i="1"/>
  <c r="I50" i="1"/>
  <c r="L50" i="1"/>
  <c r="L85" i="1"/>
  <c r="G84" i="1"/>
  <c r="I85" i="1"/>
  <c r="G32" i="1"/>
  <c r="G89" i="1"/>
  <c r="I90" i="1"/>
  <c r="K90" i="1"/>
  <c r="L90" i="1"/>
  <c r="J90" i="1"/>
  <c r="I84" i="1" l="1"/>
  <c r="L84" i="1"/>
  <c r="L89" i="1"/>
  <c r="I89" i="1"/>
  <c r="K89" i="1"/>
  <c r="J89" i="1"/>
  <c r="L32" i="1"/>
  <c r="I32" i="1"/>
  <c r="K32" i="1"/>
  <c r="J32" i="1"/>
  <c r="L6" i="1"/>
  <c r="G5" i="1"/>
  <c r="I6" i="1"/>
  <c r="J6" i="1"/>
  <c r="K6" i="1"/>
  <c r="K5" i="1" l="1"/>
  <c r="L5" i="1"/>
  <c r="I5" i="1"/>
  <c r="J5" i="1"/>
  <c r="G124" i="1"/>
  <c r="K124" i="1" l="1"/>
  <c r="L124" i="1"/>
  <c r="I124" i="1"/>
  <c r="J124" i="1"/>
</calcChain>
</file>

<file path=xl/comments1.xml><?xml version="1.0" encoding="utf-8"?>
<comments xmlns="http://schemas.openxmlformats.org/spreadsheetml/2006/main">
  <authors>
    <author>koren</author>
  </authors>
  <commentList>
    <comment ref="C142" authorId="0" shapeId="0">
      <text>
        <r>
          <rPr>
            <b/>
            <sz val="12"/>
            <color indexed="81"/>
            <rFont val="Tahoma"/>
            <family val="2"/>
            <charset val="204"/>
          </rPr>
          <t>+190909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<sst xmlns="http://schemas.openxmlformats.org/spreadsheetml/2006/main" count="136" uniqueCount="134">
  <si>
    <t xml:space="preserve">Загальний фонд </t>
  </si>
  <si>
    <t>Надходження коштів від Державного фонду дорогоцінних металів і дорогоцінного каміння</t>
  </si>
  <si>
    <t>Доходи, що не враховуються при визначені обсягів міжбюджетних трансфертів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</si>
  <si>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</si>
  <si>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продажу основного капіталу</t>
  </si>
  <si>
    <t>Доходи від операцій з капіталом</t>
  </si>
  <si>
    <t>Інші находження</t>
  </si>
  <si>
    <t xml:space="preserve">Інші надходження 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</si>
  <si>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</si>
  <si>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Інші неподаткові надходження</t>
  </si>
  <si>
    <t xml:space="preserve">Державне мито, пов"язане з видачею та оформленням закордонних паспортів(посвідок) та паспортів громадян України </t>
  </si>
  <si>
    <t xml:space="preserve">Державне мито за дії, пов"язані з одержанням патентів на об"єкти права інтелектуальної власності, підтримання їх чинності та передаванням прав їхніми власниками </t>
  </si>
  <si>
    <t>Державне мито, не віднесене до інших категорій</t>
  </si>
  <si>
    <t>Державне мито, що сплачуеться за місцем розгляду та оформлення документів, у тому числі за оформлення документів на спадщину і дарування</t>
  </si>
  <si>
    <t xml:space="preserve">Державне мито </t>
  </si>
  <si>
    <t>Надходження від орендної плати за користування цілісним майновим комплексом та іншим державним майном, що перебуває в комунальній власності</t>
  </si>
  <si>
    <t>Надходження від орендної плати за користування цілісним майновим комплексом та іншим державним майном</t>
  </si>
  <si>
    <t>Плата за надання інших адміністративних послуг</t>
  </si>
  <si>
    <t xml:space="preserve">Плата за ліцензії та сертифікати, що сплачується ліцензіями за місцем здійснення діяльності </t>
  </si>
  <si>
    <t>Плата за ліцензії на право роздрібної торгівлі алкогольними напоями та тютюновими виробами</t>
  </si>
  <si>
    <t>Плата за ліцензії на право оптової торгівлі алкогольними напоями та тютюновими виробами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</si>
  <si>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</si>
  <si>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на право експорту, імпорту алкогольними напоями та тютюновими виробами</t>
  </si>
  <si>
    <t>Плата за ліцензії на виробництво спирту, алк.напоїв та тютюнових виробів</t>
  </si>
  <si>
    <t>22010500, 22010600</t>
  </si>
  <si>
    <t>Плата за ліцензії, що видаються на певні види госп.діял та сертифікати, що видаються в.о.місцевих рад</t>
  </si>
  <si>
    <t>Плата за надання адміністративних послуг</t>
  </si>
  <si>
    <t>Адміністративні збори та платежі, доходи від некомерційної господарської діяльності</t>
  </si>
  <si>
    <t>Адміністративні штрафи та санкції</t>
  </si>
  <si>
    <t>21081100, 21081500</t>
  </si>
  <si>
    <t>Штрафи та санкції за порушення законодавства про патентування,…</t>
  </si>
  <si>
    <t>Інші надходження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</si>
  <si>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</si>
  <si>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</si>
  <si>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</si>
  <si>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 xml:space="preserve">Доходи від власності та підприємницької </t>
  </si>
  <si>
    <t>Неподаткові надходження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</si>
  <si>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</si>
  <si>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 xml:space="preserve">Надходження від скидів забруднюючих речовин безпосередньо у водні об`єкти </t>
  </si>
  <si>
    <t>Надходження від викидів забруднюючих речовин в атмосферне повітря стаціонарними джерелами забруднення</t>
  </si>
  <si>
    <t>Екологічний податок</t>
  </si>
  <si>
    <t>Інші податки та збори</t>
  </si>
  <si>
    <t>Єдиний податок з сільськогосподарських товаровиробників…</t>
  </si>
  <si>
    <t>Єдиний податок з фізичних осіб</t>
  </si>
  <si>
    <t>Єдиний податок з юридичних осіб</t>
  </si>
  <si>
    <t>Єдиний податок з фізичних осіб, нарахований до 1 січня 2011 року</t>
  </si>
  <si>
    <t>Єдиний податок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</si>
  <si>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</si>
  <si>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Збір за здійснення діяльності у сфері розваг,сплачений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</si>
  <si>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</si>
  <si>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</si>
  <si>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</si>
  <si>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</si>
  <si>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</si>
  <si>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</si>
  <si>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</si>
  <si>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</si>
  <si>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деяких видів підприємницької діяльності, що справляеться до 1 січня 2015  року</t>
  </si>
  <si>
    <t>Туристичний збір, сплачений фізичними особами</t>
  </si>
  <si>
    <t>Туристичний збір, сплачений юридичними особами</t>
  </si>
  <si>
    <t>Туристичний збір</t>
  </si>
  <si>
    <t>Збір за місця для паркування транспортних засобів, сплачений фіз.особами</t>
  </si>
  <si>
    <t>Збір за місця для паркування транспортних засобів, сплачений юр.особами</t>
  </si>
  <si>
    <t>Збір за місця для паркування транспортних засобів</t>
  </si>
  <si>
    <t>Транспортний податок з юридичних осіб</t>
  </si>
  <si>
    <t>Транспортний податок з фізичних осіб</t>
  </si>
  <si>
    <t>Орендна плата з фізичних осіб</t>
  </si>
  <si>
    <t>Земельний податок з фізичних осіб</t>
  </si>
  <si>
    <t>Орендна плата з юридичних осіб</t>
  </si>
  <si>
    <t>Земельний податок з юридичних осіб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</si>
  <si>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</si>
  <si>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</si>
  <si>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</si>
  <si>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майно</t>
  </si>
  <si>
    <t xml:space="preserve">Місцеві податки </t>
  </si>
  <si>
    <t>Комунальний податок</t>
  </si>
  <si>
    <t>Місцеві податки та збори, нараховані до 1 січня 2011 року</t>
  </si>
  <si>
    <t>Окремі податки і збори, що зараховуються до місцевих бюджетів</t>
  </si>
  <si>
    <t>Акцизний податок з реалізації суб"єктами господарювання роздрібної торгівлі підакцизних товарів</t>
  </si>
  <si>
    <t>Внутрішні податки на товари та послуги</t>
  </si>
  <si>
    <t>Плата за спеціальне використання рибних та інших водних ресурсів</t>
  </si>
  <si>
    <t>Плата за використання інших природних ресурсів</t>
  </si>
  <si>
    <t>Рентна плата за користування надрами для видобування корисних копалин місцевого значення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</si>
  <si>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</si>
  <si>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</t>
  </si>
  <si>
    <t>Рентна плата за спеціальне використання води в частині використання вод для потреб водного транспорту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</si>
  <si>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</si>
  <si>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спеціальне використання води водних об"єктів</t>
  </si>
  <si>
    <t>Рентна плата за спеціальне використання води (крім рентної плати за спеціальне використання води водних об"єктів)</t>
  </si>
  <si>
    <t>Рентна плата за спеціальне використання води</t>
  </si>
  <si>
    <t>Рентна плата за спеціальне використання лісних ресурсів(крім рентної плати за спеціальне використання лвсових ресурсів в частині деревини, заготовленої в порядку рубок головного користування)</t>
  </si>
  <si>
    <t>Рентна плата за спеціальне використання лісових ресурсів</t>
  </si>
  <si>
    <t>Рентна плата та плата за використання інших природних ресурсів</t>
  </si>
  <si>
    <t>Авансові внески з податку на прибуток фінансових установ, включаючи філіали аналогічних організацій</t>
  </si>
  <si>
    <t>Авансові внески з податку на прибуток приватних підприємств</t>
  </si>
  <si>
    <t>Авансові внески з податку на прибуток організацій і підприємств споживчої кооперації, кооперативів та громадських об"єднань</t>
  </si>
  <si>
    <t>Авансові внески з податку на прибуток страхових організацій, включаючи філіали аналогічних організацій</t>
  </si>
  <si>
    <t>Авансові внески з податку на прибуток банківських організацій, включаючи філіали аналогічних організацій</t>
  </si>
  <si>
    <t>Авансові внески з податку на прибуток іноземних юридичних осіб</t>
  </si>
  <si>
    <t>Авансові внески з податку на прибуток підприємств, створених за участю іноземних інвесторів</t>
  </si>
  <si>
    <t>Авансові внески з податку на прибуток підприємств та фінансових установ комунальної власності</t>
  </si>
  <si>
    <t>11023200, 11023202</t>
  </si>
  <si>
    <t xml:space="preserve">Податок на прибуток фінансових установ </t>
  </si>
  <si>
    <t>Податок на прибуток приватних підприємств</t>
  </si>
  <si>
    <t xml:space="preserve">Податок на прибуток організацій і підприємств споживчої кооперації, кооперативів та громадських обов"язань </t>
  </si>
  <si>
    <t>Податок на прибуток страхових організацій, включаючи філіали аналогічних організацій</t>
  </si>
  <si>
    <t>Податок на прибуток банківських організацій, включаючи філіали аналогічних організацій</t>
  </si>
  <si>
    <t>Податок на прибуток іноземних юридичних осіб</t>
  </si>
  <si>
    <t>Податок на прибуток підприємств, створених за рахунок іноземних інвесторів</t>
  </si>
  <si>
    <t>Податок на прибуток підприємств та фінансових установ комунальної власності району</t>
  </si>
  <si>
    <t>Податок на прибуток підприємств та фінансових установ комунальної власності</t>
  </si>
  <si>
    <t>Податок на прибуток підприємств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</si>
  <si>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</si>
  <si>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що сплачується податковими агентами, із доходів платника податку інших  ніж заробітна плата</t>
  </si>
  <si>
    <t>Податок на доходи фізичних осіб із доходів у формі заробітної плати шахтарів-працівників</t>
  </si>
  <si>
    <t>Податок на доходи фізичних осіб з грошового забезпечення, грошових винагород та інших витрат, одержаних військовослужбовцями та особами рядового і начального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</si>
  <si>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</si>
  <si>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 xml:space="preserve">Податок на доходи фізичних осіб                                </t>
  </si>
  <si>
    <t>Податки на доходи, податок на прибуток, податки на збільшення податкової вартості</t>
  </si>
  <si>
    <t>Податкові надходження</t>
  </si>
  <si>
    <t>Відхилення факту від річного розпису 2015р. з урахуванням змін</t>
  </si>
  <si>
    <t xml:space="preserve"> % виконання до річного розпису з урахуванням змін</t>
  </si>
  <si>
    <t>% виконання до плану січня-листопад 2015 року</t>
  </si>
  <si>
    <t>Відхилення факту від плану січня-листопад 2015р.</t>
  </si>
  <si>
    <t>факт на</t>
  </si>
  <si>
    <t>План на січень-листопад з урахуванням змін</t>
  </si>
  <si>
    <t>План за розписом на 2015 рік з урахуванням змін</t>
  </si>
  <si>
    <t>План за розписом на 2015 рік</t>
  </si>
  <si>
    <t>Назва доходів</t>
  </si>
  <si>
    <t>Голосіївський</t>
  </si>
  <si>
    <t xml:space="preserve"> Доходи місцевих бюджетів   </t>
  </si>
  <si>
    <t>Код</t>
  </si>
  <si>
    <t>№ з/п</t>
  </si>
  <si>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 за січень-листопад 2015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</si>
</sst>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0.0"/>
    <numFmt numFmtId="166" formatCode="0.0%"/>
  </numFmts>
  <fonts count="48" x14ac:knownFonts="1">
    <font>
      <sz val="10"/>
      <name val="Arial Cyr"/>
      <charset val="204"/>
    </font>
    <font>
      <sz val="10"/>
      <name val="Arial Cyr"/>
      <charset val="204"/>
    </font>
    <font>
      <sz val="20"/>
      <name val="Arial Cyr"/>
      <family val="2"/>
      <charset val="204"/>
    </font>
    <font>
      <b/>
      <sz val="24"/>
      <name val="Arial Cyr"/>
      <family val="2"/>
      <charset val="204"/>
    </font>
    <font>
      <b/>
      <sz val="24"/>
      <name val="Times New Roman"/>
      <family val="1"/>
      <charset val="204"/>
    </font>
    <font>
      <sz val="24"/>
      <name val="Arial Cyr"/>
      <family val="2"/>
      <charset val="204"/>
    </font>
    <font>
      <sz val="24"/>
      <name val="Times New Roman"/>
      <family val="1"/>
      <charset val="204"/>
    </font>
    <font>
      <sz val="12"/>
      <name val="Times New Roman Cyr"/>
      <family val="1"/>
      <charset val="204"/>
    </font>
    <font>
      <b/>
      <sz val="24"/>
      <name val="Times New Roman Cyr"/>
      <charset val="204"/>
    </font>
    <font>
      <sz val="24"/>
      <color indexed="8"/>
      <name val="Times New Roman Cyr"/>
      <family val="1"/>
      <charset val="204"/>
    </font>
    <font>
      <sz val="24"/>
      <name val="Times New Roman Cyr"/>
      <family val="1"/>
      <charset val="204"/>
    </font>
    <font>
      <sz val="24"/>
      <color indexed="8"/>
      <name val="Times New Roman Cyr"/>
      <charset val="204"/>
    </font>
    <font>
      <sz val="12"/>
      <color indexed="8"/>
      <name val="Times New Roman Cyr"/>
      <family val="1"/>
      <charset val="204"/>
    </font>
    <font>
      <sz val="28"/>
      <name val="Arial Cyr"/>
      <family val="2"/>
      <charset val="204"/>
    </font>
    <font>
      <b/>
      <sz val="50"/>
      <name val="Times New Roman"/>
      <family val="1"/>
      <charset val="204"/>
    </font>
    <font>
      <sz val="50"/>
      <name val="Times New Roman Cyr"/>
      <family val="1"/>
      <charset val="204"/>
    </font>
    <font>
      <b/>
      <sz val="50"/>
      <name val="Times New Roman Cyr"/>
      <charset val="204"/>
    </font>
    <font>
      <b/>
      <sz val="48"/>
      <name val="Times New Roman"/>
      <family val="1"/>
      <charset val="204"/>
    </font>
    <font>
      <sz val="28"/>
      <name val="Times New Roman"/>
      <family val="1"/>
      <charset val="204"/>
    </font>
    <font>
      <sz val="26"/>
      <name val="Arial Cyr"/>
      <family val="2"/>
      <charset val="204"/>
    </font>
    <font>
      <sz val="50"/>
      <name val="Times New Roman"/>
      <family val="1"/>
      <charset val="204"/>
    </font>
    <font>
      <sz val="48"/>
      <name val="Times New Roman"/>
      <family val="1"/>
      <charset val="204"/>
    </font>
    <font>
      <i/>
      <sz val="48"/>
      <name val="Times New Roman"/>
      <family val="1"/>
      <charset val="204"/>
    </font>
    <font>
      <sz val="50"/>
      <color indexed="8"/>
      <name val="Times New Roman"/>
      <family val="1"/>
      <charset val="204"/>
    </font>
    <font>
      <sz val="48"/>
      <color indexed="8"/>
      <name val="Times New Roman"/>
      <family val="1"/>
      <charset val="204"/>
    </font>
    <font>
      <i/>
      <sz val="48"/>
      <color indexed="8"/>
      <name val="Times New Roman"/>
      <family val="1"/>
      <charset val="204"/>
    </font>
    <font>
      <b/>
      <i/>
      <sz val="48"/>
      <color indexed="8"/>
      <name val="Times New Roman"/>
      <family val="1"/>
      <charset val="204"/>
    </font>
    <font>
      <b/>
      <sz val="50"/>
      <color indexed="8"/>
      <name val="Times New Roman"/>
      <family val="1"/>
      <charset val="204"/>
    </font>
    <font>
      <b/>
      <sz val="48"/>
      <color indexed="8"/>
      <name val="Times New Roman"/>
      <family val="1"/>
      <charset val="204"/>
    </font>
    <font>
      <i/>
      <sz val="50"/>
      <name val="Times New Roman"/>
      <family val="1"/>
      <charset val="204"/>
    </font>
    <font>
      <b/>
      <i/>
      <sz val="50"/>
      <name val="Times New Roman"/>
      <family val="1"/>
      <charset val="204"/>
    </font>
    <font>
      <b/>
      <i/>
      <sz val="50"/>
      <color indexed="8"/>
      <name val="Times New Roman"/>
      <family val="1"/>
      <charset val="204"/>
    </font>
    <font>
      <sz val="36"/>
      <color indexed="8"/>
      <name val="Times New Roman"/>
      <family val="1"/>
      <charset val="204"/>
    </font>
    <font>
      <b/>
      <sz val="26"/>
      <name val="Arial Cyr"/>
      <family val="2"/>
      <charset val="204"/>
    </font>
    <font>
      <b/>
      <sz val="28"/>
      <name val="Arial Cyr"/>
      <family val="2"/>
      <charset val="204"/>
    </font>
    <font>
      <b/>
      <sz val="36"/>
      <name val="Times New Roman"/>
      <family val="1"/>
      <charset val="204"/>
    </font>
    <font>
      <b/>
      <sz val="24"/>
      <color indexed="8"/>
      <name val="Times New Roman Cyr"/>
      <charset val="204"/>
    </font>
    <font>
      <b/>
      <sz val="28"/>
      <color indexed="8"/>
      <name val="Times New Roman Cyr"/>
      <charset val="204"/>
    </font>
    <font>
      <b/>
      <sz val="28"/>
      <name val="Times New Roman Cyr"/>
      <charset val="204"/>
    </font>
    <font>
      <sz val="28"/>
      <name val="Arial Cyr"/>
      <charset val="204"/>
    </font>
    <font>
      <b/>
      <sz val="24"/>
      <color indexed="8"/>
      <name val="Times New Roman Cyr"/>
      <family val="1"/>
      <charset val="204"/>
    </font>
    <font>
      <sz val="4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40"/>
      <color indexed="8"/>
      <name val="Times New Roman"/>
      <family val="1"/>
      <charset val="204"/>
    </font>
    <font>
      <b/>
      <i/>
      <sz val="26"/>
      <name val="Times New Roman"/>
      <family val="1"/>
      <charset val="204"/>
    </font>
    <font>
      <b/>
      <i/>
      <sz val="26"/>
      <name val="Arial Cyr"/>
      <family val="2"/>
      <charset val="204"/>
    </font>
    <font>
      <b/>
      <sz val="12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42" fillId="0" borderId="0"/>
  </cellStyleXfs>
  <cellXfs count="169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165" fontId="4" fillId="0" borderId="2" xfId="0" applyNumberFormat="1" applyFont="1" applyFill="1" applyBorder="1" applyAlignment="1">
      <alignment horizontal="right" vertical="center" wrapText="1"/>
    </xf>
    <xf numFmtId="166" fontId="4" fillId="0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5" fillId="0" borderId="5" xfId="0" applyFont="1" applyFill="1" applyBorder="1"/>
    <xf numFmtId="0" fontId="5" fillId="0" borderId="0" xfId="0" applyFont="1" applyFill="1" applyBorder="1"/>
    <xf numFmtId="165" fontId="6" fillId="0" borderId="6" xfId="0" applyNumberFormat="1" applyFont="1" applyFill="1" applyBorder="1" applyAlignment="1">
      <alignment horizontal="right" vertical="center" wrapText="1"/>
    </xf>
    <xf numFmtId="166" fontId="6" fillId="0" borderId="7" xfId="0" applyNumberFormat="1" applyFont="1" applyFill="1" applyBorder="1" applyAlignment="1">
      <alignment horizontal="right" vertical="center" wrapText="1"/>
    </xf>
    <xf numFmtId="166" fontId="6" fillId="0" borderId="5" xfId="0" applyNumberFormat="1" applyFont="1" applyFill="1" applyBorder="1" applyAlignment="1">
      <alignment horizontal="right" vertical="center" wrapText="1"/>
    </xf>
    <xf numFmtId="165" fontId="6" fillId="0" borderId="7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164" fontId="6" fillId="0" borderId="7" xfId="2" applyNumberFormat="1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/>
    <xf numFmtId="165" fontId="6" fillId="0" borderId="10" xfId="0" applyNumberFormat="1" applyFont="1" applyFill="1" applyBorder="1" applyAlignment="1">
      <alignment horizontal="right" vertical="center" wrapText="1"/>
    </xf>
    <xf numFmtId="166" fontId="6" fillId="0" borderId="11" xfId="0" applyNumberFormat="1" applyFont="1" applyFill="1" applyBorder="1" applyAlignment="1">
      <alignment horizontal="right" vertical="center" wrapText="1"/>
    </xf>
    <xf numFmtId="165" fontId="6" fillId="0" borderId="11" xfId="0" applyNumberFormat="1" applyFont="1" applyFill="1" applyBorder="1" applyAlignment="1">
      <alignment horizontal="right" vertical="center" wrapText="1"/>
    </xf>
    <xf numFmtId="164" fontId="4" fillId="0" borderId="7" xfId="0" applyNumberFormat="1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/>
    <xf numFmtId="164" fontId="6" fillId="0" borderId="11" xfId="0" applyNumberFormat="1" applyFont="1" applyFill="1" applyBorder="1" applyAlignment="1">
      <alignment horizontal="right" vertical="center" wrapText="1"/>
    </xf>
    <xf numFmtId="164" fontId="9" fillId="0" borderId="11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/>
    <xf numFmtId="164" fontId="11" fillId="0" borderId="11" xfId="0" applyNumberFormat="1" applyFont="1" applyFill="1" applyBorder="1" applyAlignment="1">
      <alignment horizontal="right" vertical="center" wrapText="1"/>
    </xf>
    <xf numFmtId="164" fontId="10" fillId="0" borderId="11" xfId="0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165" fontId="6" fillId="0" borderId="14" xfId="0" applyNumberFormat="1" applyFont="1" applyFill="1" applyBorder="1" applyAlignment="1">
      <alignment horizontal="right" vertical="center" wrapText="1"/>
    </xf>
    <xf numFmtId="166" fontId="6" fillId="0" borderId="15" xfId="0" applyNumberFormat="1" applyFont="1" applyFill="1" applyBorder="1" applyAlignment="1">
      <alignment horizontal="right" vertical="center" wrapText="1"/>
    </xf>
    <xf numFmtId="165" fontId="6" fillId="0" borderId="15" xfId="0" applyNumberFormat="1" applyFont="1" applyFill="1" applyBorder="1" applyAlignment="1">
      <alignment horizontal="right" vertical="center" wrapText="1"/>
    </xf>
    <xf numFmtId="164" fontId="6" fillId="0" borderId="15" xfId="0" applyNumberFormat="1" applyFont="1" applyFill="1" applyBorder="1" applyAlignment="1">
      <alignment horizontal="right" vertical="center" wrapText="1"/>
    </xf>
    <xf numFmtId="164" fontId="6" fillId="0" borderId="15" xfId="1" applyNumberFormat="1" applyFont="1" applyFill="1" applyBorder="1" applyAlignment="1">
      <alignment horizontal="right" vertical="center" wrapText="1"/>
    </xf>
    <xf numFmtId="164" fontId="9" fillId="0" borderId="15" xfId="0" applyNumberFormat="1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right" vertical="center" wrapText="1"/>
    </xf>
    <xf numFmtId="166" fontId="6" fillId="0" borderId="0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4" fontId="11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/>
    <xf numFmtId="0" fontId="6" fillId="0" borderId="15" xfId="0" applyFont="1" applyFill="1" applyBorder="1"/>
    <xf numFmtId="0" fontId="13" fillId="0" borderId="0" xfId="0" applyFont="1" applyFill="1" applyBorder="1"/>
    <xf numFmtId="165" fontId="14" fillId="0" borderId="17" xfId="0" applyNumberFormat="1" applyFont="1" applyFill="1" applyBorder="1" applyAlignment="1">
      <alignment horizontal="center" vertical="center" wrapText="1"/>
    </xf>
    <xf numFmtId="166" fontId="14" fillId="0" borderId="9" xfId="0" applyNumberFormat="1" applyFont="1" applyFill="1" applyBorder="1" applyAlignment="1">
      <alignment horizontal="center" vertical="center" wrapText="1"/>
    </xf>
    <xf numFmtId="165" fontId="14" fillId="0" borderId="9" xfId="0" applyNumberFormat="1" applyFont="1" applyFill="1" applyBorder="1" applyAlignment="1">
      <alignment horizontal="center" vertical="center" wrapText="1"/>
    </xf>
    <xf numFmtId="164" fontId="15" fillId="0" borderId="9" xfId="0" applyNumberFormat="1" applyFont="1" applyFill="1" applyBorder="1" applyAlignment="1">
      <alignment horizontal="center" vertical="center" wrapText="1"/>
    </xf>
    <xf numFmtId="164" fontId="16" fillId="0" borderId="9" xfId="0" applyNumberFormat="1" applyFont="1" applyFill="1" applyBorder="1" applyAlignment="1">
      <alignment horizontal="center" vertical="center" wrapText="1"/>
    </xf>
    <xf numFmtId="164" fontId="14" fillId="0" borderId="12" xfId="0" applyNumberFormat="1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8" fillId="2" borderId="18" xfId="0" applyFont="1" applyFill="1" applyBorder="1" applyAlignment="1">
      <alignment vertical="center" wrapText="1" shrinkToFit="1"/>
    </xf>
    <xf numFmtId="0" fontId="19" fillId="0" borderId="19" xfId="0" applyFont="1" applyFill="1" applyBorder="1" applyAlignment="1">
      <alignment horizontal="center" vertical="center" wrapText="1"/>
    </xf>
    <xf numFmtId="165" fontId="20" fillId="0" borderId="20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5" fontId="20" fillId="0" borderId="13" xfId="0" applyNumberFormat="1" applyFont="1" applyFill="1" applyBorder="1" applyAlignment="1">
      <alignment horizontal="center" vertical="center" wrapText="1"/>
    </xf>
    <xf numFmtId="164" fontId="15" fillId="0" borderId="13" xfId="0" applyNumberFormat="1" applyFont="1" applyFill="1" applyBorder="1" applyAlignment="1">
      <alignment horizontal="center" vertical="center" wrapText="1"/>
    </xf>
    <xf numFmtId="164" fontId="20" fillId="0" borderId="13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165" fontId="20" fillId="0" borderId="22" xfId="0" applyNumberFormat="1" applyFont="1" applyFill="1" applyBorder="1" applyAlignment="1">
      <alignment horizontal="center" vertical="center" wrapText="1"/>
    </xf>
    <xf numFmtId="166" fontId="20" fillId="0" borderId="7" xfId="0" applyNumberFormat="1" applyFont="1" applyFill="1" applyBorder="1" applyAlignment="1">
      <alignment horizontal="center" vertical="center" wrapText="1"/>
    </xf>
    <xf numFmtId="165" fontId="20" fillId="0" borderId="11" xfId="0" applyNumberFormat="1" applyFont="1" applyFill="1" applyBorder="1" applyAlignment="1">
      <alignment horizontal="center" vertical="center" wrapText="1"/>
    </xf>
    <xf numFmtId="164" fontId="15" fillId="0" borderId="7" xfId="0" applyNumberFormat="1" applyFont="1" applyFill="1" applyBorder="1" applyAlignment="1">
      <alignment horizontal="center" vertical="center" wrapText="1"/>
    </xf>
    <xf numFmtId="164" fontId="20" fillId="0" borderId="7" xfId="0" applyNumberFormat="1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horizontal="center" vertical="center" wrapText="1"/>
    </xf>
    <xf numFmtId="165" fontId="20" fillId="0" borderId="25" xfId="0" applyNumberFormat="1" applyFont="1" applyFill="1" applyBorder="1" applyAlignment="1">
      <alignment horizontal="center" vertical="center" wrapText="1"/>
    </xf>
    <xf numFmtId="166" fontId="20" fillId="0" borderId="11" xfId="0" applyNumberFormat="1" applyFont="1" applyFill="1" applyBorder="1" applyAlignment="1">
      <alignment horizontal="center" vertical="center" wrapText="1"/>
    </xf>
    <xf numFmtId="165" fontId="20" fillId="0" borderId="15" xfId="0" applyNumberFormat="1" applyFont="1" applyFill="1" applyBorder="1" applyAlignment="1">
      <alignment horizontal="center" vertical="center" wrapText="1"/>
    </xf>
    <xf numFmtId="164" fontId="20" fillId="0" borderId="15" xfId="0" applyNumberFormat="1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vertical="center" wrapText="1"/>
    </xf>
    <xf numFmtId="0" fontId="18" fillId="0" borderId="27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horizontal="center" vertical="center" wrapText="1"/>
    </xf>
    <xf numFmtId="164" fontId="20" fillId="0" borderId="11" xfId="0" applyNumberFormat="1" applyFont="1" applyFill="1" applyBorder="1" applyAlignment="1">
      <alignment horizontal="center" vertical="center" wrapText="1"/>
    </xf>
    <xf numFmtId="164" fontId="23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5" fillId="0" borderId="28" xfId="0" applyFont="1" applyFill="1" applyBorder="1" applyAlignment="1">
      <alignment vertical="center" wrapText="1"/>
    </xf>
    <xf numFmtId="0" fontId="19" fillId="0" borderId="29" xfId="0" applyFont="1" applyFill="1" applyBorder="1" applyAlignment="1">
      <alignment horizontal="center" vertical="center" wrapText="1"/>
    </xf>
    <xf numFmtId="164" fontId="23" fillId="0" borderId="15" xfId="0" applyNumberFormat="1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left" vertical="center" wrapText="1"/>
    </xf>
    <xf numFmtId="0" fontId="26" fillId="0" borderId="30" xfId="0" applyFont="1" applyFill="1" applyBorder="1" applyAlignment="1">
      <alignment vertical="center" wrapText="1"/>
    </xf>
    <xf numFmtId="0" fontId="19" fillId="0" borderId="24" xfId="0" applyFont="1" applyFill="1" applyBorder="1" applyAlignment="1">
      <alignment horizontal="center" vertical="center" wrapText="1"/>
    </xf>
    <xf numFmtId="165" fontId="14" fillId="0" borderId="25" xfId="0" applyNumberFormat="1" applyFont="1" applyFill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center" vertical="center" wrapText="1"/>
    </xf>
    <xf numFmtId="165" fontId="14" fillId="0" borderId="11" xfId="0" applyNumberFormat="1" applyFont="1" applyFill="1" applyBorder="1" applyAlignment="1">
      <alignment horizontal="center" vertical="center" wrapText="1"/>
    </xf>
    <xf numFmtId="164" fontId="20" fillId="0" borderId="31" xfId="0" applyNumberFormat="1" applyFont="1" applyFill="1" applyBorder="1" applyAlignment="1">
      <alignment horizontal="center" vertical="center" wrapText="1"/>
    </xf>
    <xf numFmtId="164" fontId="14" fillId="0" borderId="11" xfId="0" applyNumberFormat="1" applyFont="1" applyFill="1" applyBorder="1" applyAlignment="1">
      <alignment horizontal="center" vertical="center" wrapText="1"/>
    </xf>
    <xf numFmtId="164" fontId="27" fillId="0" borderId="11" xfId="0" applyNumberFormat="1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left" vertical="center" wrapText="1"/>
    </xf>
    <xf numFmtId="0" fontId="28" fillId="0" borderId="30" xfId="0" applyFont="1" applyFill="1" applyBorder="1" applyAlignment="1">
      <alignment vertical="center" wrapText="1"/>
    </xf>
    <xf numFmtId="164" fontId="23" fillId="0" borderId="7" xfId="0" applyNumberFormat="1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left" vertical="center" wrapText="1"/>
    </xf>
    <xf numFmtId="0" fontId="25" fillId="0" borderId="30" xfId="0" applyFont="1" applyFill="1" applyBorder="1" applyAlignment="1">
      <alignment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vertical="center" wrapText="1"/>
    </xf>
    <xf numFmtId="164" fontId="29" fillId="0" borderId="11" xfId="0" applyNumberFormat="1" applyFont="1" applyFill="1" applyBorder="1" applyAlignment="1">
      <alignment horizontal="center" vertical="center" wrapText="1"/>
    </xf>
    <xf numFmtId="164" fontId="30" fillId="0" borderId="11" xfId="0" applyNumberFormat="1" applyFont="1" applyFill="1" applyBorder="1" applyAlignment="1">
      <alignment horizontal="center" vertical="center" wrapText="1"/>
    </xf>
    <xf numFmtId="164" fontId="31" fillId="0" borderId="11" xfId="0" applyNumberFormat="1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left" vertical="center" wrapText="1"/>
    </xf>
    <xf numFmtId="0" fontId="32" fillId="0" borderId="30" xfId="0" applyFont="1" applyFill="1" applyBorder="1" applyAlignment="1">
      <alignment vertical="center" wrapText="1"/>
    </xf>
    <xf numFmtId="0" fontId="33" fillId="0" borderId="24" xfId="0" applyFont="1" applyFill="1" applyBorder="1" applyAlignment="1">
      <alignment horizontal="center" vertical="center" wrapText="1"/>
    </xf>
    <xf numFmtId="164" fontId="20" fillId="3" borderId="11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/>
    <xf numFmtId="4" fontId="23" fillId="0" borderId="11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165" fontId="16" fillId="4" borderId="11" xfId="0" applyNumberFormat="1" applyFont="1" applyFill="1" applyBorder="1" applyAlignment="1">
      <alignment horizontal="center" vertical="center" wrapText="1"/>
    </xf>
    <xf numFmtId="165" fontId="16" fillId="0" borderId="11" xfId="0" applyNumberFormat="1" applyFont="1" applyFill="1" applyBorder="1" applyAlignment="1">
      <alignment horizontal="center" vertical="center" wrapText="1"/>
    </xf>
    <xf numFmtId="2" fontId="21" fillId="0" borderId="28" xfId="0" applyNumberFormat="1" applyFont="1" applyFill="1" applyBorder="1" applyAlignment="1">
      <alignment horizontal="left" vertical="center" wrapText="1"/>
    </xf>
    <xf numFmtId="0" fontId="24" fillId="0" borderId="27" xfId="0" applyFont="1" applyFill="1" applyBorder="1" applyAlignment="1">
      <alignment vertical="center"/>
    </xf>
    <xf numFmtId="0" fontId="33" fillId="0" borderId="27" xfId="0" applyFont="1" applyFill="1" applyBorder="1" applyAlignment="1">
      <alignment horizontal="center" vertical="center" wrapText="1"/>
    </xf>
    <xf numFmtId="165" fontId="14" fillId="0" borderId="32" xfId="0" applyNumberFormat="1" applyFont="1" applyFill="1" applyBorder="1" applyAlignment="1">
      <alignment horizontal="center" vertical="center" wrapText="1"/>
    </xf>
    <xf numFmtId="166" fontId="14" fillId="0" borderId="33" xfId="0" applyNumberFormat="1" applyFont="1" applyFill="1" applyBorder="1" applyAlignment="1">
      <alignment horizontal="center" vertical="center" wrapText="1"/>
    </xf>
    <xf numFmtId="165" fontId="14" fillId="0" borderId="33" xfId="0" applyNumberFormat="1" applyFont="1" applyFill="1" applyBorder="1" applyAlignment="1">
      <alignment horizontal="center" vertical="center" wrapText="1"/>
    </xf>
    <xf numFmtId="165" fontId="16" fillId="4" borderId="33" xfId="0" applyNumberFormat="1" applyFont="1" applyFill="1" applyBorder="1" applyAlignment="1">
      <alignment horizontal="center" vertical="center" wrapText="1"/>
    </xf>
    <xf numFmtId="165" fontId="16" fillId="0" borderId="33" xfId="0" applyNumberFormat="1" applyFont="1" applyFill="1" applyBorder="1" applyAlignment="1">
      <alignment horizontal="center" vertical="center" wrapText="1"/>
    </xf>
    <xf numFmtId="2" fontId="35" fillId="0" borderId="34" xfId="0" applyNumberFormat="1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vertical="center"/>
    </xf>
    <xf numFmtId="0" fontId="36" fillId="0" borderId="22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14" fontId="38" fillId="4" borderId="7" xfId="0" applyNumberFormat="1" applyFont="1" applyFill="1" applyBorder="1" applyAlignment="1">
      <alignment horizontal="center" vertical="center" wrapText="1"/>
    </xf>
    <xf numFmtId="14" fontId="38" fillId="0" borderId="7" xfId="0" applyNumberFormat="1" applyFont="1" applyFill="1" applyBorder="1" applyAlignment="1">
      <alignment horizontal="center" vertical="center" wrapText="1"/>
    </xf>
    <xf numFmtId="0" fontId="39" fillId="3" borderId="7" xfId="0" applyFont="1" applyFill="1" applyBorder="1"/>
    <xf numFmtId="2" fontId="38" fillId="0" borderId="7" xfId="0" applyNumberFormat="1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 wrapText="1"/>
    </xf>
    <xf numFmtId="0" fontId="40" fillId="0" borderId="3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8" fillId="4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2" fontId="38" fillId="3" borderId="11" xfId="0" applyNumberFormat="1" applyFont="1" applyFill="1" applyBorder="1" applyAlignment="1">
      <alignment horizontal="center" vertical="center" wrapText="1"/>
    </xf>
    <xf numFmtId="2" fontId="38" fillId="0" borderId="11" xfId="0" applyNumberFormat="1" applyFont="1" applyFill="1" applyBorder="1" applyAlignment="1">
      <alignment horizontal="center" vertical="center" wrapText="1"/>
    </xf>
    <xf numFmtId="2" fontId="8" fillId="0" borderId="28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5" xfId="0" applyFont="1" applyFill="1" applyBorder="1"/>
    <xf numFmtId="0" fontId="3" fillId="0" borderId="32" xfId="0" applyFont="1" applyFill="1" applyBorder="1"/>
    <xf numFmtId="0" fontId="3" fillId="0" borderId="33" xfId="0" applyFont="1" applyFill="1" applyBorder="1"/>
    <xf numFmtId="0" fontId="4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40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19" fillId="0" borderId="40" xfId="0" applyFont="1" applyFill="1" applyBorder="1"/>
    <xf numFmtId="0" fontId="19" fillId="0" borderId="0" xfId="0" applyFont="1" applyFill="1" applyBorder="1"/>
    <xf numFmtId="0" fontId="41" fillId="0" borderId="0" xfId="0" applyFont="1" applyFill="1" applyBorder="1" applyAlignment="1">
      <alignment horizontal="center"/>
    </xf>
    <xf numFmtId="0" fontId="43" fillId="0" borderId="0" xfId="3" applyFont="1" applyFill="1" applyBorder="1" applyAlignment="1">
      <alignment horizontal="center" vertical="justify" wrapText="1"/>
    </xf>
    <xf numFmtId="0" fontId="44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</cellXfs>
  <cellStyles count="4">
    <cellStyle name="Обычный" xfId="0" builtinId="0"/>
    <cellStyle name="Обычный_ZV1PIV98" xfId="2"/>
    <cellStyle name="Обычный_фактичні щоденні надходження район_січень-червень 2014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44;&#1086;&#1093;&#1086;&#1076;&#1080;%20&#1050;&#1052;&#1044;&#1040;/&#1042;&#1080;&#1082;&#1086;&#1085;&#1072;&#1085;&#1085;&#1103;%20&#1087;&#1086;%20&#1088;&#1072;&#1081;&#1086;&#1085;&#1072;&#1093;/&#1041;&#1072;&#1079;&#1072;/dohod%20ra%202013(412z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ифікація (2015)"/>
      <sheetName val="класифікація (2011)"/>
      <sheetName val="412 zv (2015)"/>
      <sheetName val="ПДФО+вода (2015)"/>
      <sheetName val="412 zv (2011)"/>
      <sheetName val="ПДФО+вода (2011)"/>
      <sheetName val="щопятниці формули"/>
      <sheetName val="класифікація"/>
      <sheetName val="аналіз надходжень"/>
      <sheetName val="порівнялка 2011"/>
      <sheetName val="План 2011 зф+сф"/>
      <sheetName val="аналіз надходжень (райони)"/>
      <sheetName val="міський"/>
      <sheetName val="розпис"/>
      <sheetName val="Голосіїв"/>
      <sheetName val="Дарниц"/>
      <sheetName val="Деснянськ"/>
      <sheetName val="Дніпровс"/>
      <sheetName val="Оболонь"/>
      <sheetName val="Печерс"/>
      <sheetName val="Поділ"/>
      <sheetName val="Свят"/>
      <sheetName val="Солом"/>
      <sheetName val="Шевчен"/>
      <sheetName val="аналіз надходжень (райони) (2)"/>
    </sheetNames>
    <sheetDataSet>
      <sheetData sheetId="0">
        <row r="8">
          <cell r="C8">
            <v>63727076.920000002</v>
          </cell>
        </row>
      </sheetData>
      <sheetData sheetId="1">
        <row r="8">
          <cell r="C8">
            <v>93520299.015000001</v>
          </cell>
        </row>
        <row r="12">
          <cell r="C12">
            <v>0</v>
          </cell>
        </row>
        <row r="24">
          <cell r="C24">
            <v>0</v>
          </cell>
        </row>
      </sheetData>
      <sheetData sheetId="2">
        <row r="5">
          <cell r="A5">
            <v>42034</v>
          </cell>
        </row>
      </sheetData>
      <sheetData sheetId="3"/>
      <sheetData sheetId="4">
        <row r="7">
          <cell r="A7">
            <v>40954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C12">
            <v>63800000</v>
          </cell>
          <cell r="O12">
            <v>704381400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20"/>
  <sheetViews>
    <sheetView tabSelected="1" view="pageBreakPreview" topLeftCell="C1" zoomScale="30" zoomScaleNormal="50" zoomScaleSheetLayoutView="30" workbookViewId="0">
      <selection activeCell="G124" sqref="G124"/>
    </sheetView>
  </sheetViews>
  <sheetFormatPr defaultRowHeight="25.5" x14ac:dyDescent="0.35"/>
  <cols>
    <col min="1" max="1" width="0.7109375" style="2" customWidth="1"/>
    <col min="2" max="2" width="50" style="2" customWidth="1"/>
    <col min="3" max="3" width="201.5703125" style="2" customWidth="1"/>
    <col min="4" max="4" width="53.42578125" style="2" hidden="1" customWidth="1"/>
    <col min="5" max="5" width="51.5703125" style="2" customWidth="1"/>
    <col min="6" max="6" width="50" style="2" customWidth="1"/>
    <col min="7" max="7" width="50.5703125" style="2" customWidth="1"/>
    <col min="8" max="8" width="19" style="2" hidden="1" customWidth="1"/>
    <col min="9" max="9" width="44.7109375" style="2" customWidth="1"/>
    <col min="10" max="10" width="39.42578125" style="2" customWidth="1"/>
    <col min="11" max="11" width="38.7109375" style="1" customWidth="1"/>
    <col min="12" max="12" width="49.42578125" style="1" customWidth="1"/>
    <col min="13" max="16384" width="9.140625" style="1"/>
  </cols>
  <sheetData>
    <row r="1" spans="1:15" s="163" customFormat="1" ht="120.75" customHeight="1" thickBot="1" x14ac:dyDescent="0.75">
      <c r="A1" s="168"/>
      <c r="B1" s="167"/>
      <c r="C1" s="166" t="s">
        <v>133</v>
      </c>
      <c r="D1" s="166"/>
      <c r="E1" s="166"/>
      <c r="F1" s="166"/>
      <c r="G1" s="166"/>
      <c r="H1" s="166"/>
      <c r="I1" s="166"/>
      <c r="J1" s="165"/>
      <c r="K1" s="165"/>
      <c r="L1" s="165"/>
      <c r="M1" s="164"/>
      <c r="N1" s="164"/>
      <c r="O1" s="164"/>
    </row>
    <row r="2" spans="1:15" s="156" customFormat="1" ht="39" customHeight="1" x14ac:dyDescent="0.4">
      <c r="A2" s="162" t="s">
        <v>132</v>
      </c>
      <c r="B2" s="161" t="s">
        <v>131</v>
      </c>
      <c r="C2" s="160" t="s">
        <v>130</v>
      </c>
      <c r="D2" s="159" t="s">
        <v>129</v>
      </c>
      <c r="E2" s="159"/>
      <c r="F2" s="159"/>
      <c r="G2" s="159"/>
      <c r="H2" s="159"/>
      <c r="I2" s="159"/>
      <c r="J2" s="159"/>
      <c r="K2" s="158"/>
      <c r="L2" s="157"/>
      <c r="M2" s="5"/>
      <c r="N2" s="5"/>
      <c r="O2" s="5"/>
    </row>
    <row r="3" spans="1:15" s="36" customFormat="1" ht="57.75" customHeight="1" x14ac:dyDescent="0.4">
      <c r="A3" s="155"/>
      <c r="B3" s="146"/>
      <c r="C3" s="154" t="s">
        <v>128</v>
      </c>
      <c r="D3" s="153" t="s">
        <v>127</v>
      </c>
      <c r="E3" s="153" t="s">
        <v>126</v>
      </c>
      <c r="F3" s="152" t="s">
        <v>125</v>
      </c>
      <c r="G3" s="151" t="s">
        <v>124</v>
      </c>
      <c r="H3" s="150" t="s">
        <v>124</v>
      </c>
      <c r="I3" s="149" t="s">
        <v>123</v>
      </c>
      <c r="J3" s="149" t="s">
        <v>122</v>
      </c>
      <c r="K3" s="149" t="s">
        <v>121</v>
      </c>
      <c r="L3" s="148" t="s">
        <v>120</v>
      </c>
      <c r="M3" s="14"/>
      <c r="N3" s="14"/>
      <c r="O3" s="14"/>
    </row>
    <row r="4" spans="1:15" s="36" customFormat="1" ht="81.75" customHeight="1" thickBot="1" x14ac:dyDescent="0.45">
      <c r="A4" s="147"/>
      <c r="B4" s="146"/>
      <c r="C4" s="145"/>
      <c r="D4" s="144"/>
      <c r="E4" s="144"/>
      <c r="F4" s="143"/>
      <c r="G4" s="142">
        <v>42339</v>
      </c>
      <c r="H4" s="141">
        <f>'[1]412 zv (2011)'!$A$7+1</f>
        <v>40955</v>
      </c>
      <c r="I4" s="140"/>
      <c r="J4" s="140"/>
      <c r="K4" s="140"/>
      <c r="L4" s="139"/>
      <c r="M4" s="14"/>
      <c r="N4" s="14"/>
      <c r="O4" s="14"/>
    </row>
    <row r="5" spans="1:15" s="36" customFormat="1" ht="51.75" customHeight="1" x14ac:dyDescent="0.45">
      <c r="A5" s="131"/>
      <c r="B5" s="138">
        <v>10000000</v>
      </c>
      <c r="C5" s="137" t="s">
        <v>119</v>
      </c>
      <c r="D5" s="134">
        <v>1078584.8</v>
      </c>
      <c r="E5" s="136">
        <f>E6+E32+E45+E47+E50+E84</f>
        <v>1637668.8</v>
      </c>
      <c r="F5" s="136">
        <f>F6+F32+F45+F47+F50+F84</f>
        <v>1510135.85</v>
      </c>
      <c r="G5" s="136">
        <f>G6+G32+G45+G47+G50+G84</f>
        <v>1644105.1929600001</v>
      </c>
      <c r="H5" s="135"/>
      <c r="I5" s="134">
        <f>G5-F5</f>
        <v>133969.34296000004</v>
      </c>
      <c r="J5" s="133">
        <f>G5/F5</f>
        <v>1.0887134379069274</v>
      </c>
      <c r="K5" s="133">
        <f>G5/E5</f>
        <v>1.0039302165126429</v>
      </c>
      <c r="L5" s="132">
        <f>G5-E5</f>
        <v>6436.3929600000847</v>
      </c>
      <c r="M5" s="61"/>
      <c r="N5" s="14"/>
      <c r="O5" s="14"/>
    </row>
    <row r="6" spans="1:15" s="36" customFormat="1" ht="123.75" customHeight="1" x14ac:dyDescent="0.45">
      <c r="A6" s="131"/>
      <c r="B6" s="130">
        <v>11000000</v>
      </c>
      <c r="C6" s="129" t="s">
        <v>118</v>
      </c>
      <c r="D6" s="105">
        <v>705340.9</v>
      </c>
      <c r="E6" s="128">
        <f>E7+E13</f>
        <v>957987.9</v>
      </c>
      <c r="F6" s="128">
        <f>F7+F13</f>
        <v>885128.15</v>
      </c>
      <c r="G6" s="128">
        <f>G7+G13</f>
        <v>946082.74259000015</v>
      </c>
      <c r="H6" s="127"/>
      <c r="I6" s="105">
        <f>G6-F6</f>
        <v>60954.592590000131</v>
      </c>
      <c r="J6" s="104">
        <f>G6/F6</f>
        <v>1.0688652740171014</v>
      </c>
      <c r="K6" s="104">
        <f>G6/E6</f>
        <v>0.9875727476202989</v>
      </c>
      <c r="L6" s="103">
        <f>G6-E6</f>
        <v>-11905.157409999869</v>
      </c>
      <c r="M6" s="61"/>
      <c r="N6" s="14"/>
      <c r="O6" s="14"/>
    </row>
    <row r="7" spans="1:15" s="36" customFormat="1" ht="59.25" customHeight="1" x14ac:dyDescent="0.45">
      <c r="A7" s="126"/>
      <c r="B7" s="101">
        <v>11010000</v>
      </c>
      <c r="C7" s="100" t="s">
        <v>117</v>
      </c>
      <c r="D7" s="108">
        <f>(SUM([1]Голосіїв!O12))/1000</f>
        <v>704381.4</v>
      </c>
      <c r="E7" s="107">
        <f>E8+E9+E11+E12+E10</f>
        <v>813282</v>
      </c>
      <c r="F7" s="107">
        <f>F8+F9+F11+F12+F10</f>
        <v>751786.9</v>
      </c>
      <c r="G7" s="107">
        <f>G8+G9+G11+G12+G10</f>
        <v>781249.30796000012</v>
      </c>
      <c r="H7" s="94">
        <f>('[1]класифікація (2011)'!C8-'[1]класифікація (2011)'!C12-'[1]класифікація (2011)'!C24)/1000</f>
        <v>93520.299014999997</v>
      </c>
      <c r="I7" s="105">
        <f>G7-F7</f>
        <v>29462.407960000099</v>
      </c>
      <c r="J7" s="104">
        <f>G7/F7</f>
        <v>1.0391898395143626</v>
      </c>
      <c r="K7" s="104">
        <f>G7/E7</f>
        <v>0.96061305667652808</v>
      </c>
      <c r="L7" s="103">
        <f>G7-E7</f>
        <v>-32032.692039999878</v>
      </c>
      <c r="M7" s="61"/>
      <c r="N7" s="14"/>
      <c r="O7" s="14"/>
    </row>
    <row r="8" spans="1:15" s="36" customFormat="1" ht="177" customHeight="1" x14ac:dyDescent="0.45">
      <c r="A8" s="126"/>
      <c r="B8" s="113">
        <v>11010100</v>
      </c>
      <c r="C8" s="114" t="s">
        <v>116</v>
      </c>
      <c r="D8" s="95">
        <v>631281.4</v>
      </c>
      <c r="E8" s="95">
        <v>740182</v>
      </c>
      <c r="F8" s="95">
        <v>682886.9</v>
      </c>
      <c r="G8" s="94">
        <f>1735757.47986-1041454.48785</f>
        <v>694302.99201000005</v>
      </c>
      <c r="H8" s="94"/>
      <c r="I8" s="81">
        <f>G8-F8</f>
        <v>11416.092010000022</v>
      </c>
      <c r="J8" s="88">
        <f>G8/F8</f>
        <v>1.016717397873645</v>
      </c>
      <c r="K8" s="88">
        <f>G8/E8</f>
        <v>0.93801658512365882</v>
      </c>
      <c r="L8" s="87">
        <f>G8-E8</f>
        <v>-45879.007989999955</v>
      </c>
      <c r="M8" s="61"/>
      <c r="N8" s="14"/>
      <c r="O8" s="14"/>
    </row>
    <row r="9" spans="1:15" s="36" customFormat="1" ht="306.75" customHeight="1" x14ac:dyDescent="0.45">
      <c r="A9" s="102"/>
      <c r="B9" s="113">
        <v>11010200</v>
      </c>
      <c r="C9" s="114" t="s">
        <v>115</v>
      </c>
      <c r="D9" s="95">
        <v>7200</v>
      </c>
      <c r="E9" s="95">
        <v>7200</v>
      </c>
      <c r="F9" s="95">
        <v>6900</v>
      </c>
      <c r="G9" s="94">
        <f>17901.99213-10741.19526</f>
        <v>7160.7968699999983</v>
      </c>
      <c r="H9" s="94"/>
      <c r="I9" s="81">
        <f>G9-F9</f>
        <v>260.79686999999831</v>
      </c>
      <c r="J9" s="88">
        <f>G9/F9</f>
        <v>1.0377966478260867</v>
      </c>
      <c r="K9" s="88">
        <f>G9/E9</f>
        <v>0.99455512083333308</v>
      </c>
      <c r="L9" s="87">
        <f>G9-E9</f>
        <v>-39.203130000001693</v>
      </c>
      <c r="M9" s="61"/>
      <c r="N9" s="14"/>
      <c r="O9" s="14"/>
    </row>
    <row r="10" spans="1:15" s="36" customFormat="1" ht="111" customHeight="1" x14ac:dyDescent="0.45">
      <c r="A10" s="102"/>
      <c r="B10" s="113">
        <v>11010300</v>
      </c>
      <c r="C10" s="114" t="s">
        <v>114</v>
      </c>
      <c r="D10" s="95">
        <v>0</v>
      </c>
      <c r="E10" s="95">
        <v>0</v>
      </c>
      <c r="F10" s="95">
        <v>0</v>
      </c>
      <c r="G10" s="94">
        <f>0.79284-0.4757</f>
        <v>0.31713999999999998</v>
      </c>
      <c r="H10" s="94"/>
      <c r="I10" s="81">
        <f>G10-F10</f>
        <v>0.31713999999999998</v>
      </c>
      <c r="J10" s="88">
        <v>0</v>
      </c>
      <c r="K10" s="88">
        <v>0</v>
      </c>
      <c r="L10" s="87">
        <f>G10-E10</f>
        <v>0.31713999999999998</v>
      </c>
      <c r="M10" s="61"/>
      <c r="N10" s="14"/>
      <c r="O10" s="14"/>
    </row>
    <row r="11" spans="1:15" s="36" customFormat="1" ht="176.25" customHeight="1" x14ac:dyDescent="0.45">
      <c r="A11" s="102"/>
      <c r="B11" s="113">
        <v>11010400</v>
      </c>
      <c r="C11" s="114" t="s">
        <v>113</v>
      </c>
      <c r="D11" s="95">
        <v>40000</v>
      </c>
      <c r="E11" s="95">
        <v>40000</v>
      </c>
      <c r="F11" s="95">
        <v>37300</v>
      </c>
      <c r="G11" s="94">
        <f>110971.36212-66582.81727</f>
        <v>44388.544850000006</v>
      </c>
      <c r="H11" s="94"/>
      <c r="I11" s="81">
        <f>G11-F11</f>
        <v>7088.5448500000057</v>
      </c>
      <c r="J11" s="88">
        <f>G11/F11</f>
        <v>1.1900414168900806</v>
      </c>
      <c r="K11" s="88">
        <f>G11/E11</f>
        <v>1.1097136212500001</v>
      </c>
      <c r="L11" s="87">
        <f>G11-E11</f>
        <v>4388.5448500000057</v>
      </c>
      <c r="M11" s="61"/>
      <c r="N11" s="14"/>
      <c r="O11" s="14"/>
    </row>
    <row r="12" spans="1:15" s="36" customFormat="1" ht="167.25" customHeight="1" x14ac:dyDescent="0.45">
      <c r="A12" s="102"/>
      <c r="B12" s="113">
        <v>11010500</v>
      </c>
      <c r="C12" s="114" t="s">
        <v>112</v>
      </c>
      <c r="D12" s="95">
        <v>25900</v>
      </c>
      <c r="E12" s="95">
        <v>25900</v>
      </c>
      <c r="F12" s="95">
        <v>24700</v>
      </c>
      <c r="G12" s="94">
        <f>88491.64249-53094.9854</f>
        <v>35396.657090000001</v>
      </c>
      <c r="H12" s="94"/>
      <c r="I12" s="81">
        <f>G12-F12</f>
        <v>10696.657090000001</v>
      </c>
      <c r="J12" s="88">
        <f>G12/F12</f>
        <v>1.4330630400809716</v>
      </c>
      <c r="K12" s="88">
        <f>G12/E12</f>
        <v>1.3666662969111969</v>
      </c>
      <c r="L12" s="87">
        <f>G12-E12</f>
        <v>9496.6570900000006</v>
      </c>
      <c r="M12" s="61"/>
      <c r="N12" s="14"/>
      <c r="O12" s="14"/>
    </row>
    <row r="13" spans="1:15" s="36" customFormat="1" ht="64.5" x14ac:dyDescent="0.45">
      <c r="A13" s="102"/>
      <c r="B13" s="110">
        <v>11020000</v>
      </c>
      <c r="C13" s="100" t="s">
        <v>111</v>
      </c>
      <c r="D13" s="108">
        <v>959.5</v>
      </c>
      <c r="E13" s="107">
        <f>E14+E15+E24+E16+E17+E18+E19+E20+E21+E23+E25+E26+E27+E28+E29+E30+E31</f>
        <v>144705.90000000002</v>
      </c>
      <c r="F13" s="107">
        <f>F14+F15+F24+F16+F17+F18+F19+F20+F21+F23+F25+F26+F27+F28+F29+F30+F31</f>
        <v>133341.24999999997</v>
      </c>
      <c r="G13" s="107">
        <f>G14+G15+G24+G16+G17+G18+G19+G20+G21+G23+G25+G26+G27+G28+G29+G30+G31</f>
        <v>164833.43463</v>
      </c>
      <c r="H13" s="94"/>
      <c r="I13" s="105">
        <f>G13-F13</f>
        <v>31492.184630000032</v>
      </c>
      <c r="J13" s="104">
        <f>G13/F13</f>
        <v>1.2361773616941496</v>
      </c>
      <c r="K13" s="104">
        <f>G13/E13</f>
        <v>1.1390927020252801</v>
      </c>
      <c r="L13" s="103">
        <f>G13-E13</f>
        <v>20127.53462999998</v>
      </c>
      <c r="M13" s="61"/>
      <c r="N13" s="14"/>
      <c r="O13" s="14"/>
    </row>
    <row r="14" spans="1:15" s="36" customFormat="1" ht="122.25" customHeight="1" x14ac:dyDescent="0.45">
      <c r="A14" s="102"/>
      <c r="B14" s="113">
        <v>11020200</v>
      </c>
      <c r="C14" s="114" t="s">
        <v>110</v>
      </c>
      <c r="D14" s="95">
        <v>487.5</v>
      </c>
      <c r="E14" s="95">
        <f>487.5+472</f>
        <v>959.5</v>
      </c>
      <c r="F14" s="95">
        <v>932.4</v>
      </c>
      <c r="G14" s="94">
        <v>907.86706000000004</v>
      </c>
      <c r="H14" s="94"/>
      <c r="I14" s="81">
        <f>G14-F14</f>
        <v>-24.53293999999994</v>
      </c>
      <c r="J14" s="88">
        <f>G14/F14</f>
        <v>0.97368839553839559</v>
      </c>
      <c r="K14" s="88">
        <f>G14/E14</f>
        <v>0.94618766023970824</v>
      </c>
      <c r="L14" s="87">
        <f>G14-E14</f>
        <v>-51.632939999999962</v>
      </c>
      <c r="M14" s="61"/>
      <c r="N14" s="14"/>
      <c r="O14" s="14"/>
    </row>
    <row r="15" spans="1:15" s="36" customFormat="1" ht="126.75" customHeight="1" x14ac:dyDescent="0.45">
      <c r="A15" s="102"/>
      <c r="B15" s="113">
        <v>11020202</v>
      </c>
      <c r="C15" s="114" t="s">
        <v>109</v>
      </c>
      <c r="D15" s="95"/>
      <c r="E15" s="95">
        <v>0</v>
      </c>
      <c r="F15" s="95">
        <v>0</v>
      </c>
      <c r="G15" s="94">
        <v>131.68600000000001</v>
      </c>
      <c r="H15" s="94"/>
      <c r="I15" s="81">
        <f>G15-F15</f>
        <v>131.68600000000001</v>
      </c>
      <c r="J15" s="88">
        <v>0</v>
      </c>
      <c r="K15" s="88">
        <v>0</v>
      </c>
      <c r="L15" s="87">
        <f>G15-E15</f>
        <v>131.68600000000001</v>
      </c>
      <c r="M15" s="61"/>
      <c r="N15" s="14"/>
      <c r="O15" s="14"/>
    </row>
    <row r="16" spans="1:15" s="36" customFormat="1" ht="129.75" customHeight="1" x14ac:dyDescent="0.45">
      <c r="A16" s="102"/>
      <c r="B16" s="113">
        <v>11020300</v>
      </c>
      <c r="C16" s="114" t="s">
        <v>108</v>
      </c>
      <c r="D16" s="95"/>
      <c r="E16" s="95">
        <f>53851.3+32019.9</f>
        <v>85871.200000000012</v>
      </c>
      <c r="F16" s="95">
        <v>77871.199999999997</v>
      </c>
      <c r="G16" s="94">
        <f>814691.16525-733222.04869</f>
        <v>81469.116559999995</v>
      </c>
      <c r="H16" s="94"/>
      <c r="I16" s="81">
        <f>G16-F16</f>
        <v>3597.9165599999978</v>
      </c>
      <c r="J16" s="88">
        <f>G16/F16</f>
        <v>1.0462034302797441</v>
      </c>
      <c r="K16" s="88">
        <f>G16/E16</f>
        <v>0.94873620678411374</v>
      </c>
      <c r="L16" s="87">
        <f>G16-E16</f>
        <v>-4402.0834400000167</v>
      </c>
      <c r="M16" s="61"/>
      <c r="N16" s="14"/>
      <c r="O16" s="14"/>
    </row>
    <row r="17" spans="1:15" s="36" customFormat="1" ht="70.5" customHeight="1" x14ac:dyDescent="0.45">
      <c r="A17" s="102"/>
      <c r="B17" s="113">
        <v>11020500</v>
      </c>
      <c r="C17" s="114" t="s">
        <v>107</v>
      </c>
      <c r="D17" s="95"/>
      <c r="E17" s="95">
        <f>10205.9+345.5</f>
        <v>10551.4</v>
      </c>
      <c r="F17" s="95">
        <v>10028.9</v>
      </c>
      <c r="G17" s="94">
        <f>130065.12827-117058.61525</f>
        <v>13006.513019999999</v>
      </c>
      <c r="H17" s="94"/>
      <c r="I17" s="81">
        <f>G17-F17</f>
        <v>2977.6130199999989</v>
      </c>
      <c r="J17" s="88">
        <f>G17/F17</f>
        <v>1.2969032516028676</v>
      </c>
      <c r="K17" s="88">
        <f>G17/E17</f>
        <v>1.2326812574634645</v>
      </c>
      <c r="L17" s="87">
        <f>G17-E17</f>
        <v>2455.1130199999989</v>
      </c>
      <c r="M17" s="61"/>
      <c r="N17" s="14"/>
      <c r="O17" s="14"/>
    </row>
    <row r="18" spans="1:15" s="36" customFormat="1" ht="129" customHeight="1" x14ac:dyDescent="0.45">
      <c r="A18" s="102"/>
      <c r="B18" s="113">
        <v>11020600</v>
      </c>
      <c r="C18" s="114" t="s">
        <v>106</v>
      </c>
      <c r="D18" s="95"/>
      <c r="E18" s="95">
        <f>3343.9+3254.6</f>
        <v>6598.5</v>
      </c>
      <c r="F18" s="95">
        <v>6381.1</v>
      </c>
      <c r="G18" s="94">
        <f>187449.81293-168704.83165</f>
        <v>18744.981279999978</v>
      </c>
      <c r="H18" s="94"/>
      <c r="I18" s="81">
        <f>G18-F18</f>
        <v>12363.881279999978</v>
      </c>
      <c r="J18" s="88">
        <f>G18/F18</f>
        <v>2.9375783610976129</v>
      </c>
      <c r="K18" s="88">
        <f>G18/E18</f>
        <v>2.8407943138592073</v>
      </c>
      <c r="L18" s="87">
        <f>G18-E18</f>
        <v>12146.481279999978</v>
      </c>
      <c r="M18" s="61"/>
      <c r="N18" s="14"/>
      <c r="O18" s="14"/>
    </row>
    <row r="19" spans="1:15" s="36" customFormat="1" ht="130.5" customHeight="1" x14ac:dyDescent="0.45">
      <c r="A19" s="102"/>
      <c r="B19" s="113">
        <v>11020700</v>
      </c>
      <c r="C19" s="114" t="s">
        <v>105</v>
      </c>
      <c r="D19" s="95"/>
      <c r="E19" s="95">
        <f>652.2+1964.8</f>
        <v>2617</v>
      </c>
      <c r="F19" s="95">
        <v>2446.9</v>
      </c>
      <c r="G19" s="94">
        <f>91764.89444-82588.40499</f>
        <v>9176.4894500000082</v>
      </c>
      <c r="H19" s="94"/>
      <c r="I19" s="81">
        <f>G19-F19</f>
        <v>6729.5894500000086</v>
      </c>
      <c r="J19" s="88">
        <f>G19/F19</f>
        <v>3.7502511136540142</v>
      </c>
      <c r="K19" s="88">
        <f>G19/E19</f>
        <v>3.5064919564386732</v>
      </c>
      <c r="L19" s="87">
        <f>G19-E19</f>
        <v>6559.4894500000082</v>
      </c>
      <c r="M19" s="61"/>
      <c r="N19" s="14"/>
      <c r="O19" s="14"/>
    </row>
    <row r="20" spans="1:15" s="36" customFormat="1" ht="177" customHeight="1" x14ac:dyDescent="0.45">
      <c r="A20" s="102"/>
      <c r="B20" s="113">
        <v>11020900</v>
      </c>
      <c r="C20" s="114" t="s">
        <v>104</v>
      </c>
      <c r="D20" s="95"/>
      <c r="E20" s="95">
        <f>56+11.6</f>
        <v>67.599999999999994</v>
      </c>
      <c r="F20" s="95">
        <v>63.1</v>
      </c>
      <c r="G20" s="94">
        <f>1271.03602-1143.93241</f>
        <v>127.10361000000012</v>
      </c>
      <c r="H20" s="94"/>
      <c r="I20" s="81">
        <f>G20-F20</f>
        <v>64.003610000000123</v>
      </c>
      <c r="J20" s="88">
        <f>G20/F20</f>
        <v>2.0143202852614914</v>
      </c>
      <c r="K20" s="88">
        <f>G20/E20</f>
        <v>1.8802309171597651</v>
      </c>
      <c r="L20" s="87">
        <f>G20-E20</f>
        <v>59.503610000000123</v>
      </c>
      <c r="M20" s="61"/>
      <c r="N20" s="14"/>
      <c r="O20" s="14"/>
    </row>
    <row r="21" spans="1:15" s="36" customFormat="1" ht="84" customHeight="1" x14ac:dyDescent="0.45">
      <c r="A21" s="102"/>
      <c r="B21" s="113">
        <v>11021000</v>
      </c>
      <c r="C21" s="114" t="s">
        <v>103</v>
      </c>
      <c r="D21" s="95"/>
      <c r="E21" s="95">
        <f>20928.2+17007.3</f>
        <v>37935.5</v>
      </c>
      <c r="F21" s="95">
        <v>35519.25</v>
      </c>
      <c r="G21" s="94">
        <f>406777.10205-366099.39168</f>
        <v>40677.710369999986</v>
      </c>
      <c r="H21" s="94"/>
      <c r="I21" s="81">
        <f>G21-F21</f>
        <v>5158.4603699999861</v>
      </c>
      <c r="J21" s="88">
        <f>G21/F21</f>
        <v>1.1452299913427222</v>
      </c>
      <c r="K21" s="88">
        <f>G21/E21</f>
        <v>1.0722861269786872</v>
      </c>
      <c r="L21" s="87">
        <f>G21-E21</f>
        <v>2742.2103699999861</v>
      </c>
      <c r="M21" s="61"/>
      <c r="N21" s="14"/>
      <c r="O21" s="14"/>
    </row>
    <row r="22" spans="1:15" s="36" customFormat="1" ht="84" customHeight="1" x14ac:dyDescent="0.45">
      <c r="A22" s="102"/>
      <c r="B22" s="113">
        <v>11021100</v>
      </c>
      <c r="C22" s="114"/>
      <c r="D22" s="95"/>
      <c r="E22" s="95"/>
      <c r="F22" s="95">
        <v>0</v>
      </c>
      <c r="G22" s="94">
        <f>0.4-0.36</f>
        <v>4.0000000000000036E-2</v>
      </c>
      <c r="H22" s="94"/>
      <c r="I22" s="81"/>
      <c r="J22" s="88"/>
      <c r="K22" s="88"/>
      <c r="L22" s="87"/>
      <c r="M22" s="61"/>
      <c r="N22" s="14"/>
      <c r="O22" s="14"/>
    </row>
    <row r="23" spans="1:15" s="36" customFormat="1" ht="64.5" x14ac:dyDescent="0.45">
      <c r="A23" s="102"/>
      <c r="B23" s="113">
        <v>11021600</v>
      </c>
      <c r="C23" s="114" t="s">
        <v>102</v>
      </c>
      <c r="D23" s="95"/>
      <c r="E23" s="95">
        <f>54.3+50.9</f>
        <v>105.19999999999999</v>
      </c>
      <c r="F23" s="95">
        <v>98.4</v>
      </c>
      <c r="G23" s="94">
        <f>5919.67271-5327.70543</f>
        <v>591.96727999999985</v>
      </c>
      <c r="H23" s="94"/>
      <c r="I23" s="81">
        <f>G23-F23</f>
        <v>493.56727999999987</v>
      </c>
      <c r="J23" s="88">
        <f>G23/F23</f>
        <v>6.015927642276421</v>
      </c>
      <c r="K23" s="88">
        <f>G23/E23</f>
        <v>5.6270653992395427</v>
      </c>
      <c r="L23" s="87">
        <f>G23-E23</f>
        <v>486.76727999999986</v>
      </c>
      <c r="M23" s="61"/>
      <c r="N23" s="14"/>
      <c r="O23" s="14"/>
    </row>
    <row r="24" spans="1:15" s="36" customFormat="1" ht="156" customHeight="1" x14ac:dyDescent="0.45">
      <c r="A24" s="102"/>
      <c r="B24" s="113" t="s">
        <v>101</v>
      </c>
      <c r="C24" s="114" t="s">
        <v>100</v>
      </c>
      <c r="D24" s="95">
        <v>472</v>
      </c>
      <c r="E24" s="95">
        <v>0</v>
      </c>
      <c r="F24" s="95">
        <v>0</v>
      </c>
      <c r="G24" s="94">
        <v>0</v>
      </c>
      <c r="H24" s="94"/>
      <c r="I24" s="81">
        <f>G24-F24</f>
        <v>0</v>
      </c>
      <c r="J24" s="88">
        <v>0</v>
      </c>
      <c r="K24" s="88">
        <v>0</v>
      </c>
      <c r="L24" s="87">
        <f>G24-E24</f>
        <v>0</v>
      </c>
      <c r="M24" s="61"/>
      <c r="N24" s="14"/>
      <c r="O24" s="14"/>
    </row>
    <row r="25" spans="1:15" s="36" customFormat="1" ht="158.25" customHeight="1" x14ac:dyDescent="0.45">
      <c r="A25" s="102"/>
      <c r="B25" s="113">
        <v>11023300</v>
      </c>
      <c r="C25" s="114" t="s">
        <v>99</v>
      </c>
      <c r="D25" s="95"/>
      <c r="E25" s="95">
        <v>0</v>
      </c>
      <c r="F25" s="95">
        <v>0</v>
      </c>
      <c r="G25" s="94">
        <v>0</v>
      </c>
      <c r="H25" s="94"/>
      <c r="I25" s="81">
        <f>G25-F25</f>
        <v>0</v>
      </c>
      <c r="J25" s="88">
        <v>0</v>
      </c>
      <c r="K25" s="88">
        <v>0</v>
      </c>
      <c r="L25" s="87">
        <f>G25-E25</f>
        <v>0</v>
      </c>
      <c r="M25" s="61"/>
      <c r="N25" s="14"/>
      <c r="O25" s="14"/>
    </row>
    <row r="26" spans="1:15" s="36" customFormat="1" ht="96.75" customHeight="1" x14ac:dyDescent="0.45">
      <c r="A26" s="102"/>
      <c r="B26" s="113">
        <v>11023500</v>
      </c>
      <c r="C26" s="114" t="s">
        <v>98</v>
      </c>
      <c r="D26" s="95"/>
      <c r="E26" s="95">
        <v>0</v>
      </c>
      <c r="F26" s="95">
        <v>0</v>
      </c>
      <c r="G26" s="122">
        <v>0</v>
      </c>
      <c r="H26" s="94"/>
      <c r="I26" s="81">
        <f>G26-F26</f>
        <v>0</v>
      </c>
      <c r="J26" s="88">
        <v>0</v>
      </c>
      <c r="K26" s="88">
        <v>0</v>
      </c>
      <c r="L26" s="87">
        <f>G26-E26</f>
        <v>0</v>
      </c>
      <c r="M26" s="61"/>
      <c r="N26" s="14"/>
      <c r="O26" s="14"/>
    </row>
    <row r="27" spans="1:15" s="36" customFormat="1" ht="164.25" customHeight="1" x14ac:dyDescent="0.45">
      <c r="A27" s="102"/>
      <c r="B27" s="113">
        <v>11023600</v>
      </c>
      <c r="C27" s="114" t="s">
        <v>97</v>
      </c>
      <c r="D27" s="95"/>
      <c r="E27" s="95">
        <v>0</v>
      </c>
      <c r="F27" s="95">
        <v>0</v>
      </c>
      <c r="G27" s="94">
        <v>0</v>
      </c>
      <c r="H27" s="94"/>
      <c r="I27" s="81">
        <f>G27-F27</f>
        <v>0</v>
      </c>
      <c r="J27" s="88">
        <v>0</v>
      </c>
      <c r="K27" s="88">
        <v>0</v>
      </c>
      <c r="L27" s="87">
        <f>G27-E27</f>
        <v>0</v>
      </c>
      <c r="M27" s="61"/>
      <c r="N27" s="14"/>
      <c r="O27" s="14"/>
    </row>
    <row r="28" spans="1:15" s="36" customFormat="1" ht="159.75" customHeight="1" x14ac:dyDescent="0.45">
      <c r="A28" s="102"/>
      <c r="B28" s="113">
        <v>11023700</v>
      </c>
      <c r="C28" s="114" t="s">
        <v>96</v>
      </c>
      <c r="D28" s="95"/>
      <c r="E28" s="95">
        <v>0</v>
      </c>
      <c r="F28" s="95">
        <v>0</v>
      </c>
      <c r="G28" s="94">
        <v>0</v>
      </c>
      <c r="H28" s="94"/>
      <c r="I28" s="81">
        <f>G28-F28</f>
        <v>0</v>
      </c>
      <c r="J28" s="88">
        <v>0</v>
      </c>
      <c r="K28" s="88">
        <v>0</v>
      </c>
      <c r="L28" s="87">
        <f>G28-E28</f>
        <v>0</v>
      </c>
      <c r="M28" s="61"/>
      <c r="N28" s="14"/>
      <c r="O28" s="14"/>
    </row>
    <row r="29" spans="1:15" s="36" customFormat="1" ht="198.75" customHeight="1" x14ac:dyDescent="0.45">
      <c r="A29" s="102"/>
      <c r="B29" s="113">
        <v>11023900</v>
      </c>
      <c r="C29" s="114" t="s">
        <v>95</v>
      </c>
      <c r="D29" s="95"/>
      <c r="E29" s="95">
        <v>0</v>
      </c>
      <c r="F29" s="95">
        <v>0</v>
      </c>
      <c r="G29" s="94">
        <v>0</v>
      </c>
      <c r="H29" s="94"/>
      <c r="I29" s="81">
        <f>G29-F29</f>
        <v>0</v>
      </c>
      <c r="J29" s="88">
        <v>0</v>
      </c>
      <c r="K29" s="88">
        <v>0</v>
      </c>
      <c r="L29" s="87">
        <f>G29-E29</f>
        <v>0</v>
      </c>
      <c r="M29" s="61"/>
      <c r="N29" s="14"/>
      <c r="O29" s="14"/>
    </row>
    <row r="30" spans="1:15" s="36" customFormat="1" ht="123" x14ac:dyDescent="0.45">
      <c r="A30" s="102"/>
      <c r="B30" s="113">
        <v>11024000</v>
      </c>
      <c r="C30" s="114" t="s">
        <v>94</v>
      </c>
      <c r="D30" s="95"/>
      <c r="E30" s="95">
        <v>0</v>
      </c>
      <c r="F30" s="95">
        <v>0</v>
      </c>
      <c r="G30" s="94">
        <v>0</v>
      </c>
      <c r="H30" s="94"/>
      <c r="I30" s="81">
        <f>G30-F30</f>
        <v>0</v>
      </c>
      <c r="J30" s="88">
        <v>0</v>
      </c>
      <c r="K30" s="88">
        <v>0</v>
      </c>
      <c r="L30" s="87">
        <f>G30-E30</f>
        <v>0</v>
      </c>
      <c r="M30" s="61"/>
      <c r="N30" s="14"/>
      <c r="O30" s="14"/>
    </row>
    <row r="31" spans="1:15" s="36" customFormat="1" ht="184.5" x14ac:dyDescent="0.45">
      <c r="A31" s="102"/>
      <c r="B31" s="113">
        <v>11024600</v>
      </c>
      <c r="C31" s="114" t="s">
        <v>93</v>
      </c>
      <c r="D31" s="95"/>
      <c r="E31" s="95">
        <v>0</v>
      </c>
      <c r="F31" s="95">
        <v>0</v>
      </c>
      <c r="G31" s="94">
        <v>0</v>
      </c>
      <c r="H31" s="94"/>
      <c r="I31" s="81">
        <f>G31-F31</f>
        <v>0</v>
      </c>
      <c r="J31" s="88">
        <v>0</v>
      </c>
      <c r="K31" s="88">
        <v>0</v>
      </c>
      <c r="L31" s="87">
        <f>G31-E31</f>
        <v>0</v>
      </c>
      <c r="M31" s="61"/>
      <c r="N31" s="14"/>
      <c r="O31" s="14"/>
    </row>
    <row r="32" spans="1:15" s="36" customFormat="1" ht="107.25" customHeight="1" x14ac:dyDescent="0.45">
      <c r="A32" s="102"/>
      <c r="B32" s="110">
        <v>13000000</v>
      </c>
      <c r="C32" s="119" t="s">
        <v>92</v>
      </c>
      <c r="D32" s="108">
        <v>7626.9</v>
      </c>
      <c r="E32" s="107">
        <f>E33+E35+E40+E43</f>
        <v>13639.400000000001</v>
      </c>
      <c r="F32" s="107">
        <f>F33+F35+F40+F43</f>
        <v>13244.1</v>
      </c>
      <c r="G32" s="107">
        <f>G33+G35+G40+G43</f>
        <v>16097.781790000101</v>
      </c>
      <c r="H32" s="94"/>
      <c r="I32" s="105">
        <f>G32-F32</f>
        <v>2853.6817900001006</v>
      </c>
      <c r="J32" s="104">
        <f>G32/F32</f>
        <v>1.2154681548765187</v>
      </c>
      <c r="K32" s="104">
        <f>G32/E32</f>
        <v>1.1802411975600173</v>
      </c>
      <c r="L32" s="103">
        <f>G32-E32</f>
        <v>2458.3817900000995</v>
      </c>
      <c r="M32" s="61"/>
      <c r="N32" s="14"/>
      <c r="O32" s="14"/>
    </row>
    <row r="33" spans="1:15" s="36" customFormat="1" ht="114.75" customHeight="1" x14ac:dyDescent="0.45">
      <c r="A33" s="102"/>
      <c r="B33" s="101">
        <v>13010000</v>
      </c>
      <c r="C33" s="100" t="s">
        <v>91</v>
      </c>
      <c r="D33" s="95">
        <v>0</v>
      </c>
      <c r="E33" s="95"/>
      <c r="F33" s="95">
        <v>0</v>
      </c>
      <c r="G33" s="117">
        <f>G34</f>
        <v>58.214959999999998</v>
      </c>
      <c r="H33" s="94"/>
      <c r="I33" s="81">
        <f>G33-F33</f>
        <v>58.214959999999998</v>
      </c>
      <c r="J33" s="88">
        <v>0</v>
      </c>
      <c r="K33" s="88">
        <v>0</v>
      </c>
      <c r="L33" s="87">
        <f>G33-E33</f>
        <v>58.214959999999998</v>
      </c>
      <c r="M33" s="61"/>
      <c r="N33" s="14"/>
      <c r="O33" s="14"/>
    </row>
    <row r="34" spans="1:15" s="36" customFormat="1" ht="306" customHeight="1" x14ac:dyDescent="0.45">
      <c r="A34" s="102"/>
      <c r="B34" s="115">
        <v>13010200</v>
      </c>
      <c r="C34" s="114" t="s">
        <v>90</v>
      </c>
      <c r="D34" s="95">
        <v>0</v>
      </c>
      <c r="E34" s="95"/>
      <c r="F34" s="95">
        <v>0</v>
      </c>
      <c r="G34" s="94">
        <v>58.214959999999998</v>
      </c>
      <c r="H34" s="94"/>
      <c r="I34" s="81">
        <f>G34-F34</f>
        <v>58.214959999999998</v>
      </c>
      <c r="J34" s="88">
        <v>0</v>
      </c>
      <c r="K34" s="88">
        <v>0</v>
      </c>
      <c r="L34" s="87">
        <f>G34-E34</f>
        <v>58.214959999999998</v>
      </c>
      <c r="M34" s="61"/>
      <c r="N34" s="14"/>
      <c r="O34" s="14"/>
    </row>
    <row r="35" spans="1:15" s="36" customFormat="1" ht="143.25" customHeight="1" x14ac:dyDescent="0.45">
      <c r="A35" s="102"/>
      <c r="B35" s="101">
        <v>13020000</v>
      </c>
      <c r="C35" s="100" t="s">
        <v>89</v>
      </c>
      <c r="D35" s="118">
        <v>6555.9</v>
      </c>
      <c r="E35" s="117">
        <f>E36+E37+E38+E39</f>
        <v>13219.6</v>
      </c>
      <c r="F35" s="117">
        <f>F36+F37+F38+F39</f>
        <v>12845</v>
      </c>
      <c r="G35" s="117">
        <f>G36+G37+G38+G39</f>
        <v>15110.602300000101</v>
      </c>
      <c r="H35" s="94"/>
      <c r="I35" s="81">
        <f>G35-F35</f>
        <v>2265.6023000001005</v>
      </c>
      <c r="J35" s="88">
        <f>G35/F35</f>
        <v>1.1763800934215727</v>
      </c>
      <c r="K35" s="88">
        <f>G35/E35</f>
        <v>1.1430453493297905</v>
      </c>
      <c r="L35" s="87">
        <f>G35-E35</f>
        <v>1891.0023000001001</v>
      </c>
      <c r="M35" s="61"/>
      <c r="N35" s="14"/>
      <c r="O35" s="14"/>
    </row>
    <row r="36" spans="1:15" s="36" customFormat="1" ht="189.75" customHeight="1" x14ac:dyDescent="0.45">
      <c r="A36" s="102"/>
      <c r="B36" s="115">
        <v>13020100</v>
      </c>
      <c r="C36" s="114" t="s">
        <v>88</v>
      </c>
      <c r="D36" s="95">
        <v>6555.4</v>
      </c>
      <c r="E36" s="95">
        <v>13219.1</v>
      </c>
      <c r="F36" s="95">
        <v>12844.7</v>
      </c>
      <c r="G36" s="94">
        <f>30217.53583-15108.7680099999</f>
        <v>15108.767820000101</v>
      </c>
      <c r="H36" s="94"/>
      <c r="I36" s="81">
        <f>G36-F36</f>
        <v>2264.0678200001003</v>
      </c>
      <c r="J36" s="88">
        <f>G36/F36</f>
        <v>1.1762647488847617</v>
      </c>
      <c r="K36" s="88">
        <f>G36/E36</f>
        <v>1.1429498089885166</v>
      </c>
      <c r="L36" s="87">
        <f>G36-E36</f>
        <v>1889.6678200001006</v>
      </c>
      <c r="M36" s="61"/>
      <c r="N36" s="14"/>
      <c r="O36" s="14"/>
    </row>
    <row r="37" spans="1:15" s="36" customFormat="1" ht="120" customHeight="1" x14ac:dyDescent="0.45">
      <c r="A37" s="102"/>
      <c r="B37" s="115">
        <v>13020200</v>
      </c>
      <c r="C37" s="114" t="s">
        <v>87</v>
      </c>
      <c r="D37" s="95">
        <v>0.5</v>
      </c>
      <c r="E37" s="95">
        <v>0.5</v>
      </c>
      <c r="F37" s="95">
        <v>0.3</v>
      </c>
      <c r="G37" s="94">
        <v>3.218E-2</v>
      </c>
      <c r="H37" s="94"/>
      <c r="I37" s="81">
        <f>G37-F37</f>
        <v>-0.26782</v>
      </c>
      <c r="J37" s="88">
        <f>G37/F37</f>
        <v>0.10726666666666668</v>
      </c>
      <c r="K37" s="88">
        <f>G37/E37</f>
        <v>6.4360000000000001E-2</v>
      </c>
      <c r="L37" s="87">
        <f>G37-E37</f>
        <v>-0.46782000000000001</v>
      </c>
      <c r="M37" s="61"/>
      <c r="N37" s="14"/>
      <c r="O37" s="14"/>
    </row>
    <row r="38" spans="1:15" s="36" customFormat="1" ht="193.5" customHeight="1" x14ac:dyDescent="0.45">
      <c r="A38" s="102"/>
      <c r="B38" s="115">
        <v>13020401</v>
      </c>
      <c r="C38" s="114" t="s">
        <v>86</v>
      </c>
      <c r="D38" s="95"/>
      <c r="E38" s="95"/>
      <c r="F38" s="95">
        <v>0</v>
      </c>
      <c r="G38" s="94">
        <f>1.5386-0.7693</f>
        <v>0.76929999999999998</v>
      </c>
      <c r="H38" s="94"/>
      <c r="I38" s="81">
        <f>G38-F38</f>
        <v>0.76929999999999998</v>
      </c>
      <c r="J38" s="88">
        <v>0</v>
      </c>
      <c r="K38" s="88">
        <v>0</v>
      </c>
      <c r="L38" s="87">
        <f>G38-E38</f>
        <v>0.76929999999999998</v>
      </c>
      <c r="M38" s="61"/>
      <c r="N38" s="14"/>
      <c r="O38" s="14"/>
    </row>
    <row r="39" spans="1:15" s="36" customFormat="1" ht="185.25" customHeight="1" x14ac:dyDescent="0.45">
      <c r="A39" s="102"/>
      <c r="B39" s="115">
        <v>13020600</v>
      </c>
      <c r="C39" s="114" t="s">
        <v>85</v>
      </c>
      <c r="D39" s="95"/>
      <c r="E39" s="95"/>
      <c r="F39" s="95">
        <v>0</v>
      </c>
      <c r="G39" s="94">
        <f>2.06601-1.03301</f>
        <v>1.0329999999999999</v>
      </c>
      <c r="H39" s="94"/>
      <c r="I39" s="81">
        <f>G39-F39</f>
        <v>1.0329999999999999</v>
      </c>
      <c r="J39" s="88">
        <v>0</v>
      </c>
      <c r="K39" s="88">
        <v>0</v>
      </c>
      <c r="L39" s="87">
        <f>G39-E39</f>
        <v>1.0329999999999999</v>
      </c>
      <c r="M39" s="61"/>
      <c r="N39" s="14"/>
      <c r="O39" s="14"/>
    </row>
    <row r="40" spans="1:15" s="36" customFormat="1" ht="84.75" customHeight="1" x14ac:dyDescent="0.45">
      <c r="A40" s="102"/>
      <c r="B40" s="110">
        <v>13030000</v>
      </c>
      <c r="C40" s="119" t="s">
        <v>84</v>
      </c>
      <c r="D40" s="108">
        <v>1070.8</v>
      </c>
      <c r="E40" s="125">
        <f>E42+E41</f>
        <v>419.6</v>
      </c>
      <c r="F40" s="125">
        <f>F42+F41</f>
        <v>398.9</v>
      </c>
      <c r="G40" s="107">
        <f>G42+G41</f>
        <v>926.87405000000001</v>
      </c>
      <c r="H40" s="94"/>
      <c r="I40" s="105">
        <f>G40-F40</f>
        <v>527.97405000000003</v>
      </c>
      <c r="J40" s="104">
        <f>G40/F40</f>
        <v>2.3235749561293559</v>
      </c>
      <c r="K40" s="104">
        <f>G40/E40</f>
        <v>2.2089467349857004</v>
      </c>
      <c r="L40" s="103">
        <f>G40-E40</f>
        <v>507.27404999999999</v>
      </c>
      <c r="M40" s="61"/>
      <c r="N40" s="14"/>
      <c r="O40" s="14"/>
    </row>
    <row r="41" spans="1:15" s="36" customFormat="1" ht="184.5" x14ac:dyDescent="0.45">
      <c r="A41" s="102"/>
      <c r="B41" s="115">
        <v>13030100</v>
      </c>
      <c r="C41" s="114" t="s">
        <v>83</v>
      </c>
      <c r="D41" s="95">
        <v>165.8</v>
      </c>
      <c r="E41" s="95">
        <v>136.27000000000001</v>
      </c>
      <c r="F41" s="95">
        <v>115.57</v>
      </c>
      <c r="G41" s="94">
        <f>464.20853-348.15624</f>
        <v>116.05228999999997</v>
      </c>
      <c r="H41" s="94"/>
      <c r="I41" s="81">
        <f>G41-F41</f>
        <v>0.48228999999997768</v>
      </c>
      <c r="J41" s="88">
        <f>G41/F41</f>
        <v>1.0041731418188109</v>
      </c>
      <c r="K41" s="88">
        <f>G41/E41</f>
        <v>0.85163491597563634</v>
      </c>
      <c r="L41" s="87">
        <f>G41-E41</f>
        <v>-20.217710000000039</v>
      </c>
      <c r="M41" s="61"/>
      <c r="N41" s="14"/>
      <c r="O41" s="14"/>
    </row>
    <row r="42" spans="1:15" s="36" customFormat="1" ht="156" customHeight="1" x14ac:dyDescent="0.45">
      <c r="A42" s="102"/>
      <c r="B42" s="115">
        <v>13030200</v>
      </c>
      <c r="C42" s="114" t="s">
        <v>82</v>
      </c>
      <c r="D42" s="95">
        <v>905</v>
      </c>
      <c r="E42" s="95">
        <v>283.33</v>
      </c>
      <c r="F42" s="124">
        <v>283.33</v>
      </c>
      <c r="G42" s="94">
        <v>810.82176000000004</v>
      </c>
      <c r="H42" s="94"/>
      <c r="I42" s="81">
        <f>G42-F42</f>
        <v>527.49176000000011</v>
      </c>
      <c r="J42" s="88">
        <f>G42/F42</f>
        <v>2.8617575265591362</v>
      </c>
      <c r="K42" s="88">
        <f>G42/E42</f>
        <v>2.8617575265591362</v>
      </c>
      <c r="L42" s="87">
        <f>G42-E42</f>
        <v>527.49176000000011</v>
      </c>
      <c r="M42" s="61"/>
      <c r="N42" s="14"/>
      <c r="O42" s="14"/>
    </row>
    <row r="43" spans="1:15" s="36" customFormat="1" ht="123.75" customHeight="1" x14ac:dyDescent="0.45">
      <c r="A43" s="102"/>
      <c r="B43" s="101">
        <v>13070000</v>
      </c>
      <c r="C43" s="100" t="s">
        <v>81</v>
      </c>
      <c r="D43" s="108">
        <v>0.2</v>
      </c>
      <c r="E43" s="108">
        <v>0.2</v>
      </c>
      <c r="F43" s="117">
        <f>F44</f>
        <v>0.2</v>
      </c>
      <c r="G43" s="117">
        <f>G44</f>
        <v>2.0904799999999999</v>
      </c>
      <c r="H43" s="94"/>
      <c r="I43" s="81">
        <f>G43-F43</f>
        <v>1.8904799999999999</v>
      </c>
      <c r="J43" s="88">
        <f>G43/F43</f>
        <v>10.452399999999999</v>
      </c>
      <c r="K43" s="88">
        <f>G43/E43</f>
        <v>10.452399999999999</v>
      </c>
      <c r="L43" s="87">
        <f>G43-E43</f>
        <v>1.8904799999999999</v>
      </c>
      <c r="M43" s="61"/>
      <c r="N43" s="14"/>
      <c r="O43" s="14"/>
    </row>
    <row r="44" spans="1:15" s="36" customFormat="1" ht="121.5" customHeight="1" x14ac:dyDescent="0.45">
      <c r="A44" s="102"/>
      <c r="B44" s="115">
        <v>13070200</v>
      </c>
      <c r="C44" s="114" t="s">
        <v>80</v>
      </c>
      <c r="D44" s="95">
        <v>0.2</v>
      </c>
      <c r="E44" s="95">
        <v>0.2</v>
      </c>
      <c r="F44" s="95">
        <v>0.2</v>
      </c>
      <c r="G44" s="94">
        <v>2.0904799999999999</v>
      </c>
      <c r="H44" s="94"/>
      <c r="I44" s="81">
        <f>G44-F44</f>
        <v>1.8904799999999999</v>
      </c>
      <c r="J44" s="88">
        <f>G44/F44</f>
        <v>10.452399999999999</v>
      </c>
      <c r="K44" s="88">
        <v>0</v>
      </c>
      <c r="L44" s="87">
        <f>G44-E44</f>
        <v>1.8904799999999999</v>
      </c>
      <c r="M44" s="61"/>
      <c r="N44" s="14"/>
      <c r="O44" s="14"/>
    </row>
    <row r="45" spans="1:15" s="36" customFormat="1" ht="87.75" customHeight="1" x14ac:dyDescent="0.5">
      <c r="A45" s="102"/>
      <c r="B45" s="110">
        <v>14000000</v>
      </c>
      <c r="C45" s="119" t="s">
        <v>79</v>
      </c>
      <c r="D45" s="108"/>
      <c r="E45" s="107">
        <f>E46</f>
        <v>124700</v>
      </c>
      <c r="F45" s="107">
        <f>F46</f>
        <v>113500</v>
      </c>
      <c r="G45" s="107">
        <f>G46</f>
        <v>116679.67747</v>
      </c>
      <c r="H45" s="94"/>
      <c r="I45" s="105">
        <f>G45-F45</f>
        <v>3179.6774699999951</v>
      </c>
      <c r="J45" s="104">
        <v>0</v>
      </c>
      <c r="K45" s="104">
        <f>G45/E45</f>
        <v>0.93568305910184435</v>
      </c>
      <c r="L45" s="103">
        <f>G45-E45</f>
        <v>-8020.3225300000049</v>
      </c>
      <c r="M45" s="123"/>
      <c r="N45" s="14"/>
      <c r="O45" s="14"/>
    </row>
    <row r="46" spans="1:15" s="36" customFormat="1" ht="177" customHeight="1" x14ac:dyDescent="0.45">
      <c r="A46" s="102"/>
      <c r="B46" s="115">
        <v>14040001</v>
      </c>
      <c r="C46" s="114" t="s">
        <v>78</v>
      </c>
      <c r="D46" s="95"/>
      <c r="E46" s="95">
        <v>124700</v>
      </c>
      <c r="F46" s="95">
        <v>113500</v>
      </c>
      <c r="G46" s="94">
        <v>116679.67747</v>
      </c>
      <c r="H46" s="94"/>
      <c r="I46" s="81">
        <f>G46-F46</f>
        <v>3179.6774699999951</v>
      </c>
      <c r="J46" s="88">
        <v>0</v>
      </c>
      <c r="K46" s="88">
        <f>G46/E46</f>
        <v>0.93568305910184435</v>
      </c>
      <c r="L46" s="87">
        <f>G46-E46</f>
        <v>-8020.3225300000049</v>
      </c>
      <c r="M46" s="61"/>
      <c r="N46" s="14"/>
      <c r="O46" s="14"/>
    </row>
    <row r="47" spans="1:15" s="36" customFormat="1" ht="121.5" x14ac:dyDescent="0.45">
      <c r="A47" s="102"/>
      <c r="B47" s="110">
        <v>16000000</v>
      </c>
      <c r="C47" s="119" t="s">
        <v>77</v>
      </c>
      <c r="D47" s="108"/>
      <c r="E47" s="108">
        <v>0</v>
      </c>
      <c r="F47" s="107">
        <f>F49</f>
        <v>0</v>
      </c>
      <c r="G47" s="107">
        <f>G49</f>
        <v>9.8140000000000005E-2</v>
      </c>
      <c r="H47" s="94"/>
      <c r="I47" s="81">
        <f>G47-F47</f>
        <v>9.8140000000000005E-2</v>
      </c>
      <c r="J47" s="88">
        <v>0</v>
      </c>
      <c r="K47" s="88">
        <v>0</v>
      </c>
      <c r="L47" s="87">
        <f>G47-E47</f>
        <v>9.8140000000000005E-2</v>
      </c>
      <c r="M47" s="61"/>
      <c r="N47" s="14"/>
      <c r="O47" s="14"/>
    </row>
    <row r="48" spans="1:15" s="36" customFormat="1" ht="121.5" x14ac:dyDescent="0.45">
      <c r="A48" s="102"/>
      <c r="B48" s="110">
        <v>16010000</v>
      </c>
      <c r="C48" s="119" t="s">
        <v>76</v>
      </c>
      <c r="D48" s="108"/>
      <c r="E48" s="108">
        <v>0</v>
      </c>
      <c r="F48" s="107">
        <f>F49</f>
        <v>0</v>
      </c>
      <c r="G48" s="107">
        <f>G49</f>
        <v>9.8140000000000005E-2</v>
      </c>
      <c r="H48" s="94"/>
      <c r="I48" s="81">
        <f>G48-F48</f>
        <v>9.8140000000000005E-2</v>
      </c>
      <c r="J48" s="88">
        <v>0</v>
      </c>
      <c r="K48" s="88">
        <v>0</v>
      </c>
      <c r="L48" s="87">
        <f>G48-E48</f>
        <v>9.8140000000000005E-2</v>
      </c>
      <c r="M48" s="61"/>
      <c r="N48" s="14"/>
      <c r="O48" s="14"/>
    </row>
    <row r="49" spans="1:15" s="36" customFormat="1" ht="56.25" customHeight="1" x14ac:dyDescent="0.45">
      <c r="A49" s="102"/>
      <c r="B49" s="115">
        <v>16010200</v>
      </c>
      <c r="C49" s="114" t="s">
        <v>75</v>
      </c>
      <c r="D49" s="95">
        <v>0</v>
      </c>
      <c r="E49" s="95">
        <v>0</v>
      </c>
      <c r="F49" s="95">
        <v>0</v>
      </c>
      <c r="G49" s="94">
        <v>9.8140000000000005E-2</v>
      </c>
      <c r="H49" s="94"/>
      <c r="I49" s="81">
        <f>G49-F49</f>
        <v>9.8140000000000005E-2</v>
      </c>
      <c r="J49" s="88">
        <v>0</v>
      </c>
      <c r="K49" s="88">
        <v>0</v>
      </c>
      <c r="L49" s="87">
        <f>G49-E49</f>
        <v>9.8140000000000005E-2</v>
      </c>
      <c r="M49" s="61"/>
      <c r="N49" s="14"/>
      <c r="O49" s="14"/>
    </row>
    <row r="50" spans="1:15" s="36" customFormat="1" ht="64.5" x14ac:dyDescent="0.45">
      <c r="A50" s="102"/>
      <c r="B50" s="110">
        <v>18000000</v>
      </c>
      <c r="C50" s="119" t="s">
        <v>74</v>
      </c>
      <c r="D50" s="108">
        <v>365617</v>
      </c>
      <c r="E50" s="107">
        <f>E51+E63+E65+E68+E79</f>
        <v>540961.79999999993</v>
      </c>
      <c r="F50" s="107">
        <f>F51+F63+F65+F68+F79</f>
        <v>497900</v>
      </c>
      <c r="G50" s="107">
        <f>G51+G63+G65+G68+G79</f>
        <v>564904.54243999999</v>
      </c>
      <c r="H50" s="94"/>
      <c r="I50" s="105">
        <f>G50-F50</f>
        <v>67004.54243999999</v>
      </c>
      <c r="J50" s="104">
        <f>G50/F50</f>
        <v>1.1345742969270938</v>
      </c>
      <c r="K50" s="104">
        <f>G50/E50</f>
        <v>1.044259580694977</v>
      </c>
      <c r="L50" s="103">
        <f>G50-E50</f>
        <v>23942.74244000006</v>
      </c>
      <c r="M50" s="61"/>
      <c r="N50" s="14"/>
      <c r="O50" s="14"/>
    </row>
    <row r="51" spans="1:15" s="36" customFormat="1" ht="54.75" customHeight="1" x14ac:dyDescent="0.45">
      <c r="A51" s="102"/>
      <c r="B51" s="101">
        <v>18010000</v>
      </c>
      <c r="C51" s="100" t="s">
        <v>73</v>
      </c>
      <c r="D51" s="95">
        <v>360978.2</v>
      </c>
      <c r="E51" s="94">
        <f>E52+E53+E54+E55+E56+E57+E58+E59+E61+E60</f>
        <v>381079.99999999994</v>
      </c>
      <c r="F51" s="94">
        <f>F52+F53+F54+F55+F56+F57+F58+F59+F61+F60</f>
        <v>346401.8</v>
      </c>
      <c r="G51" s="94">
        <f>G52+G53+G54+G55+G56+G57+G58+G59+G61+G60</f>
        <v>386316.14744999999</v>
      </c>
      <c r="H51" s="94"/>
      <c r="I51" s="81">
        <f>G51-F51</f>
        <v>39914.347450000001</v>
      </c>
      <c r="J51" s="88">
        <f>G51/F51</f>
        <v>1.1152255774941124</v>
      </c>
      <c r="K51" s="88">
        <f>G51/E51</f>
        <v>1.0137402840610896</v>
      </c>
      <c r="L51" s="87">
        <f>G51-E51</f>
        <v>5236.1474500000477</v>
      </c>
      <c r="M51" s="61"/>
      <c r="N51" s="14"/>
      <c r="O51" s="14"/>
    </row>
    <row r="52" spans="1:15" s="36" customFormat="1" ht="177.75" customHeight="1" x14ac:dyDescent="0.45">
      <c r="A52" s="102"/>
      <c r="B52" s="115">
        <v>18010100</v>
      </c>
      <c r="C52" s="114" t="s">
        <v>70</v>
      </c>
      <c r="D52" s="95">
        <v>0</v>
      </c>
      <c r="E52" s="95">
        <v>1718</v>
      </c>
      <c r="F52" s="95">
        <v>1718</v>
      </c>
      <c r="G52" s="94">
        <v>1420.22046</v>
      </c>
      <c r="H52" s="94"/>
      <c r="I52" s="81">
        <f>G52-F52</f>
        <v>-297.77954</v>
      </c>
      <c r="J52" s="88">
        <v>0</v>
      </c>
      <c r="K52" s="88">
        <f>G52/E52</f>
        <v>0.82667081490104777</v>
      </c>
      <c r="L52" s="87">
        <f>G52-E52</f>
        <v>-297.77954</v>
      </c>
      <c r="M52" s="61"/>
      <c r="N52" s="14"/>
      <c r="O52" s="14"/>
    </row>
    <row r="53" spans="1:15" s="36" customFormat="1" ht="207" customHeight="1" x14ac:dyDescent="0.45">
      <c r="A53" s="102"/>
      <c r="B53" s="115">
        <v>18010200</v>
      </c>
      <c r="C53" s="114" t="s">
        <v>72</v>
      </c>
      <c r="D53" s="95">
        <v>0</v>
      </c>
      <c r="E53" s="95">
        <v>862</v>
      </c>
      <c r="F53" s="95">
        <v>862</v>
      </c>
      <c r="G53" s="94">
        <v>1042.2632100000001</v>
      </c>
      <c r="H53" s="94"/>
      <c r="I53" s="81">
        <f>G53-F53</f>
        <v>180.26321000000007</v>
      </c>
      <c r="J53" s="88">
        <v>0</v>
      </c>
      <c r="K53" s="88">
        <f>G53/E53</f>
        <v>1.2091220533642693</v>
      </c>
      <c r="L53" s="87">
        <f>G53-E53</f>
        <v>180.26321000000007</v>
      </c>
      <c r="M53" s="61"/>
      <c r="N53" s="14"/>
      <c r="O53" s="14"/>
    </row>
    <row r="54" spans="1:15" s="36" customFormat="1" ht="182.25" customHeight="1" x14ac:dyDescent="0.45">
      <c r="A54" s="102"/>
      <c r="B54" s="115">
        <v>18010300</v>
      </c>
      <c r="C54" s="114" t="s">
        <v>71</v>
      </c>
      <c r="D54" s="95">
        <v>0</v>
      </c>
      <c r="E54" s="95">
        <v>0</v>
      </c>
      <c r="F54" s="95">
        <v>0</v>
      </c>
      <c r="G54" s="94">
        <v>11.430709999999999</v>
      </c>
      <c r="H54" s="94"/>
      <c r="I54" s="81">
        <f>G54-F54</f>
        <v>11.430709999999999</v>
      </c>
      <c r="J54" s="88">
        <v>0</v>
      </c>
      <c r="K54" s="88">
        <v>0</v>
      </c>
      <c r="L54" s="87">
        <f>G54-E54</f>
        <v>11.430709999999999</v>
      </c>
      <c r="M54" s="61"/>
      <c r="N54" s="14"/>
      <c r="O54" s="14"/>
    </row>
    <row r="55" spans="1:15" s="36" customFormat="1" ht="192.75" customHeight="1" x14ac:dyDescent="0.45">
      <c r="A55" s="102"/>
      <c r="B55" s="115">
        <v>18010400</v>
      </c>
      <c r="C55" s="114" t="s">
        <v>70</v>
      </c>
      <c r="D55" s="95">
        <v>0</v>
      </c>
      <c r="E55" s="95">
        <v>7434.7</v>
      </c>
      <c r="F55" s="95">
        <v>7434.7</v>
      </c>
      <c r="G55" s="94">
        <v>20359.596829999999</v>
      </c>
      <c r="H55" s="94"/>
      <c r="I55" s="81">
        <f>G55-F55</f>
        <v>12924.896829999998</v>
      </c>
      <c r="J55" s="88">
        <v>0</v>
      </c>
      <c r="K55" s="88">
        <f>G55/E55</f>
        <v>2.7384557319057929</v>
      </c>
      <c r="L55" s="87">
        <f>G55-E55</f>
        <v>12924.896829999998</v>
      </c>
      <c r="M55" s="61"/>
      <c r="N55" s="14"/>
      <c r="O55" s="14"/>
    </row>
    <row r="56" spans="1:15" s="36" customFormat="1" ht="85.5" customHeight="1" x14ac:dyDescent="0.45">
      <c r="A56" s="102"/>
      <c r="B56" s="115">
        <v>18010500</v>
      </c>
      <c r="C56" s="114" t="s">
        <v>69</v>
      </c>
      <c r="D56" s="95">
        <v>115874</v>
      </c>
      <c r="E56" s="95">
        <v>115874</v>
      </c>
      <c r="F56" s="95">
        <v>101432</v>
      </c>
      <c r="G56" s="94">
        <v>100731.74967</v>
      </c>
      <c r="H56" s="94"/>
      <c r="I56" s="81">
        <f>G56-F56</f>
        <v>-700.2503299999953</v>
      </c>
      <c r="J56" s="88">
        <f>G56/F56</f>
        <v>0.99309635686962694</v>
      </c>
      <c r="K56" s="88">
        <f>G56/E56</f>
        <v>0.86932141524414452</v>
      </c>
      <c r="L56" s="87">
        <f>G56-E56</f>
        <v>-15142.250329999995</v>
      </c>
      <c r="M56" s="61"/>
      <c r="N56" s="14"/>
      <c r="O56" s="14"/>
    </row>
    <row r="57" spans="1:15" s="36" customFormat="1" ht="86.25" customHeight="1" x14ac:dyDescent="0.45">
      <c r="A57" s="102"/>
      <c r="B57" s="115">
        <v>18010600</v>
      </c>
      <c r="C57" s="114" t="s">
        <v>68</v>
      </c>
      <c r="D57" s="95">
        <v>234996.8</v>
      </c>
      <c r="E57" s="95">
        <v>234996.8</v>
      </c>
      <c r="F57" s="95">
        <v>215852</v>
      </c>
      <c r="G57" s="94">
        <v>246784.87667999999</v>
      </c>
      <c r="H57" s="94"/>
      <c r="I57" s="81">
        <f>G57-F57</f>
        <v>30932.876679999987</v>
      </c>
      <c r="J57" s="88">
        <f>G57/F57</f>
        <v>1.1433059535237107</v>
      </c>
      <c r="K57" s="88">
        <f>G57/E57</f>
        <v>1.0501627114922416</v>
      </c>
      <c r="L57" s="87">
        <f>G57-E57</f>
        <v>11788.076679999998</v>
      </c>
      <c r="M57" s="61"/>
      <c r="N57" s="14"/>
      <c r="O57" s="14"/>
    </row>
    <row r="58" spans="1:15" s="36" customFormat="1" ht="81.75" customHeight="1" x14ac:dyDescent="0.45">
      <c r="A58" s="102"/>
      <c r="B58" s="115">
        <v>18010700</v>
      </c>
      <c r="C58" s="114" t="s">
        <v>67</v>
      </c>
      <c r="D58" s="95">
        <v>6136.6</v>
      </c>
      <c r="E58" s="95">
        <v>6136.6</v>
      </c>
      <c r="F58" s="95">
        <v>5675</v>
      </c>
      <c r="G58" s="94">
        <v>4583.5319600000003</v>
      </c>
      <c r="H58" s="94"/>
      <c r="I58" s="81">
        <f>G58-F58</f>
        <v>-1091.4680399999997</v>
      </c>
      <c r="J58" s="88">
        <f>G58/F58</f>
        <v>0.80767082995594719</v>
      </c>
      <c r="K58" s="88">
        <f>G58/E58</f>
        <v>0.74691717889385001</v>
      </c>
      <c r="L58" s="87">
        <f>G58-E58</f>
        <v>-1553.0680400000001</v>
      </c>
      <c r="M58" s="61"/>
      <c r="N58" s="14"/>
      <c r="O58" s="14"/>
    </row>
    <row r="59" spans="1:15" s="36" customFormat="1" ht="78.75" customHeight="1" x14ac:dyDescent="0.45">
      <c r="A59" s="102"/>
      <c r="B59" s="115">
        <v>18010900</v>
      </c>
      <c r="C59" s="114" t="s">
        <v>66</v>
      </c>
      <c r="D59" s="95">
        <v>3970.8</v>
      </c>
      <c r="E59" s="95">
        <v>3970.8</v>
      </c>
      <c r="F59" s="95">
        <v>3341</v>
      </c>
      <c r="G59" s="94">
        <v>1368.0835</v>
      </c>
      <c r="H59" s="94"/>
      <c r="I59" s="81">
        <f>G59-F59</f>
        <v>-1972.9165</v>
      </c>
      <c r="J59" s="88">
        <f>G59/F59</f>
        <v>0.40948323855133195</v>
      </c>
      <c r="K59" s="88">
        <f>G59/E59</f>
        <v>0.34453598771028504</v>
      </c>
      <c r="L59" s="87">
        <f>G59-E59</f>
        <v>-2602.7165000000005</v>
      </c>
      <c r="M59" s="61"/>
      <c r="N59" s="14"/>
      <c r="O59" s="14"/>
    </row>
    <row r="60" spans="1:15" s="36" customFormat="1" ht="81.75" customHeight="1" x14ac:dyDescent="0.45">
      <c r="A60" s="102"/>
      <c r="B60" s="115">
        <v>18011000</v>
      </c>
      <c r="C60" s="114" t="s">
        <v>65</v>
      </c>
      <c r="D60" s="95">
        <v>0</v>
      </c>
      <c r="E60" s="95">
        <v>6044</v>
      </c>
      <c r="F60" s="95">
        <v>6044</v>
      </c>
      <c r="G60" s="94">
        <v>5557.9744899999996</v>
      </c>
      <c r="H60" s="94"/>
      <c r="I60" s="81">
        <f>G60-F60</f>
        <v>-486.02551000000039</v>
      </c>
      <c r="J60" s="88">
        <v>0</v>
      </c>
      <c r="K60" s="88">
        <f>G60/E60</f>
        <v>0.91958545499669087</v>
      </c>
      <c r="L60" s="87">
        <f>G60-E60</f>
        <v>-486.02551000000039</v>
      </c>
      <c r="M60" s="61"/>
      <c r="N60" s="14"/>
      <c r="O60" s="14"/>
    </row>
    <row r="61" spans="1:15" s="36" customFormat="1" ht="78.75" customHeight="1" x14ac:dyDescent="0.45">
      <c r="A61" s="102"/>
      <c r="B61" s="115">
        <v>18011101</v>
      </c>
      <c r="C61" s="114" t="s">
        <v>64</v>
      </c>
      <c r="D61" s="95">
        <v>0</v>
      </c>
      <c r="E61" s="95">
        <v>4043.1</v>
      </c>
      <c r="F61" s="95">
        <v>4043.1</v>
      </c>
      <c r="G61" s="94">
        <v>4456.4199399999998</v>
      </c>
      <c r="H61" s="94"/>
      <c r="I61" s="81">
        <f>G61-F61</f>
        <v>413.31993999999986</v>
      </c>
      <c r="J61" s="88">
        <v>0</v>
      </c>
      <c r="K61" s="88">
        <f>G61/E61</f>
        <v>1.1022284732012564</v>
      </c>
      <c r="L61" s="87">
        <f>G61-E61</f>
        <v>413.31993999999986</v>
      </c>
      <c r="M61" s="61"/>
      <c r="N61" s="14"/>
      <c r="O61" s="14"/>
    </row>
    <row r="62" spans="1:15" s="36" customFormat="1" ht="78.75" customHeight="1" x14ac:dyDescent="0.45">
      <c r="A62" s="102"/>
      <c r="B62" s="110">
        <v>18020000</v>
      </c>
      <c r="C62" s="114" t="s">
        <v>63</v>
      </c>
      <c r="D62" s="107">
        <f>D63+D64</f>
        <v>4098.6000000000004</v>
      </c>
      <c r="E62" s="107">
        <f>E63+E64</f>
        <v>4098.6000000000004</v>
      </c>
      <c r="F62" s="107">
        <f>F63+F64</f>
        <v>3450</v>
      </c>
      <c r="G62" s="107">
        <f>G63</f>
        <v>1483.82547</v>
      </c>
      <c r="H62" s="107"/>
      <c r="I62" s="105">
        <f>G62-F62</f>
        <v>-1966.17453</v>
      </c>
      <c r="J62" s="104">
        <f>G62/F62</f>
        <v>0.43009433913043477</v>
      </c>
      <c r="K62" s="104">
        <f>G62/E62</f>
        <v>0.36203227199531546</v>
      </c>
      <c r="L62" s="103">
        <f>G62-E62</f>
        <v>-2614.7745300000006</v>
      </c>
      <c r="M62" s="61"/>
      <c r="N62" s="14"/>
      <c r="O62" s="14"/>
    </row>
    <row r="63" spans="1:15" s="36" customFormat="1" ht="99" customHeight="1" x14ac:dyDescent="0.45">
      <c r="A63" s="102"/>
      <c r="B63" s="115">
        <v>18020100</v>
      </c>
      <c r="C63" s="114" t="s">
        <v>62</v>
      </c>
      <c r="D63" s="95">
        <v>4098.6000000000004</v>
      </c>
      <c r="E63" s="95">
        <v>4098.6000000000004</v>
      </c>
      <c r="F63" s="95">
        <v>3450</v>
      </c>
      <c r="G63" s="94">
        <v>1483.82547</v>
      </c>
      <c r="H63" s="94"/>
      <c r="I63" s="81">
        <f>G63-F63</f>
        <v>-1966.17453</v>
      </c>
      <c r="J63" s="88">
        <f>G63/F63</f>
        <v>0.43009433913043477</v>
      </c>
      <c r="K63" s="88">
        <f>G63/E63</f>
        <v>0.36203227199531546</v>
      </c>
      <c r="L63" s="87">
        <f>G63-E63</f>
        <v>-2614.7745300000006</v>
      </c>
      <c r="M63" s="61"/>
      <c r="N63" s="14"/>
      <c r="O63" s="14"/>
    </row>
    <row r="64" spans="1:15" s="36" customFormat="1" ht="99" customHeight="1" x14ac:dyDescent="0.45">
      <c r="A64" s="102"/>
      <c r="B64" s="115">
        <v>18020200</v>
      </c>
      <c r="C64" s="114" t="s">
        <v>61</v>
      </c>
      <c r="D64" s="95">
        <v>0</v>
      </c>
      <c r="E64" s="95">
        <v>0</v>
      </c>
      <c r="F64" s="95">
        <v>0</v>
      </c>
      <c r="G64" s="94">
        <v>0</v>
      </c>
      <c r="H64" s="94"/>
      <c r="I64" s="81">
        <f>G64-F64</f>
        <v>0</v>
      </c>
      <c r="J64" s="88"/>
      <c r="K64" s="88">
        <v>0</v>
      </c>
      <c r="L64" s="87">
        <f>G64-E64</f>
        <v>0</v>
      </c>
      <c r="M64" s="61"/>
      <c r="N64" s="14"/>
      <c r="O64" s="14"/>
    </row>
    <row r="65" spans="1:15" s="36" customFormat="1" ht="64.5" x14ac:dyDescent="0.45">
      <c r="A65" s="102"/>
      <c r="B65" s="101">
        <v>18030000</v>
      </c>
      <c r="C65" s="100" t="s">
        <v>60</v>
      </c>
      <c r="D65" s="108">
        <v>540.20000000000005</v>
      </c>
      <c r="E65" s="108">
        <v>540.20000000000005</v>
      </c>
      <c r="F65" s="107">
        <f>F66+F67</f>
        <v>496.2</v>
      </c>
      <c r="G65" s="107">
        <f>G66+G67</f>
        <v>660.23029000000008</v>
      </c>
      <c r="H65" s="94"/>
      <c r="I65" s="105">
        <f>G65-F65</f>
        <v>164.03029000000009</v>
      </c>
      <c r="J65" s="104">
        <f>G65/F65</f>
        <v>1.3305729343006854</v>
      </c>
      <c r="K65" s="104">
        <f>G65/E65</f>
        <v>1.2221960199925954</v>
      </c>
      <c r="L65" s="103">
        <f>G65-E65</f>
        <v>120.03029000000004</v>
      </c>
      <c r="M65" s="61"/>
      <c r="N65" s="14"/>
      <c r="O65" s="14"/>
    </row>
    <row r="66" spans="1:15" s="36" customFormat="1" ht="114" customHeight="1" x14ac:dyDescent="0.45">
      <c r="A66" s="102"/>
      <c r="B66" s="115">
        <v>18030100</v>
      </c>
      <c r="C66" s="114" t="s">
        <v>59</v>
      </c>
      <c r="D66" s="95">
        <v>515.4</v>
      </c>
      <c r="E66" s="95">
        <v>515.4</v>
      </c>
      <c r="F66" s="95">
        <v>471.4</v>
      </c>
      <c r="G66" s="94">
        <v>589.42519000000004</v>
      </c>
      <c r="H66" s="94"/>
      <c r="I66" s="81">
        <f>G66-F66</f>
        <v>118.02519000000007</v>
      </c>
      <c r="J66" s="88">
        <f>G66/F66</f>
        <v>1.2503716376750107</v>
      </c>
      <c r="K66" s="88">
        <f>G66/E66</f>
        <v>1.1436266783081104</v>
      </c>
      <c r="L66" s="87">
        <f>G66-E66</f>
        <v>74.025190000000066</v>
      </c>
      <c r="M66" s="61"/>
      <c r="N66" s="14"/>
      <c r="O66" s="14"/>
    </row>
    <row r="67" spans="1:15" s="36" customFormat="1" ht="114" customHeight="1" x14ac:dyDescent="0.45">
      <c r="A67" s="102"/>
      <c r="B67" s="115">
        <v>18030200</v>
      </c>
      <c r="C67" s="114" t="s">
        <v>58</v>
      </c>
      <c r="D67" s="95">
        <v>24.8</v>
      </c>
      <c r="E67" s="95">
        <v>24.8</v>
      </c>
      <c r="F67" s="95">
        <v>24.8</v>
      </c>
      <c r="G67" s="94">
        <v>70.805099999999996</v>
      </c>
      <c r="H67" s="94"/>
      <c r="I67" s="81">
        <f>G67-F67</f>
        <v>46.005099999999999</v>
      </c>
      <c r="J67" s="88">
        <f>G67/F67</f>
        <v>2.8550443548387094</v>
      </c>
      <c r="K67" s="88">
        <f>G67/E67</f>
        <v>2.8550443548387094</v>
      </c>
      <c r="L67" s="87">
        <f>G67-E67</f>
        <v>46.005099999999999</v>
      </c>
      <c r="M67" s="61"/>
      <c r="N67" s="14"/>
      <c r="O67" s="14"/>
    </row>
    <row r="68" spans="1:15" s="36" customFormat="1" ht="174" customHeight="1" x14ac:dyDescent="0.45">
      <c r="A68" s="102"/>
      <c r="B68" s="101">
        <v>18040000</v>
      </c>
      <c r="C68" s="100" t="s">
        <v>57</v>
      </c>
      <c r="D68" s="108"/>
      <c r="E68" s="108"/>
      <c r="F68" s="107">
        <f>F69+F70+F71+F72+F73+F74+F75+F76+F78</f>
        <v>0</v>
      </c>
      <c r="G68" s="107">
        <f>G69+G70+G71+G72+G73+G74+G75+G76+G78+G77</f>
        <v>-302.18688000000003</v>
      </c>
      <c r="H68" s="94"/>
      <c r="I68" s="81">
        <f>G68-F68</f>
        <v>-302.18688000000003</v>
      </c>
      <c r="J68" s="88">
        <v>0</v>
      </c>
      <c r="K68" s="88">
        <v>0</v>
      </c>
      <c r="L68" s="87">
        <f>G68-E68</f>
        <v>-302.18688000000003</v>
      </c>
      <c r="M68" s="61"/>
      <c r="N68" s="14"/>
      <c r="O68" s="14"/>
    </row>
    <row r="69" spans="1:15" s="36" customFormat="1" ht="187.5" customHeight="1" x14ac:dyDescent="0.45">
      <c r="A69" s="102"/>
      <c r="B69" s="113">
        <v>18040100</v>
      </c>
      <c r="C69" s="114" t="s">
        <v>56</v>
      </c>
      <c r="D69" s="95"/>
      <c r="E69" s="95"/>
      <c r="F69" s="95">
        <v>0</v>
      </c>
      <c r="G69" s="122">
        <v>-23.776969999999999</v>
      </c>
      <c r="H69" s="94"/>
      <c r="I69" s="81">
        <f>G69-F69</f>
        <v>-23.776969999999999</v>
      </c>
      <c r="J69" s="88">
        <v>0</v>
      </c>
      <c r="K69" s="88">
        <v>0</v>
      </c>
      <c r="L69" s="87">
        <f>G69-E69</f>
        <v>-23.776969999999999</v>
      </c>
      <c r="M69" s="61"/>
      <c r="N69" s="14"/>
      <c r="O69" s="14"/>
    </row>
    <row r="70" spans="1:15" s="36" customFormat="1" ht="195" customHeight="1" x14ac:dyDescent="0.45">
      <c r="A70" s="102"/>
      <c r="B70" s="113">
        <v>18040200</v>
      </c>
      <c r="C70" s="114" t="s">
        <v>55</v>
      </c>
      <c r="D70" s="95"/>
      <c r="E70" s="95"/>
      <c r="F70" s="95">
        <v>0</v>
      </c>
      <c r="G70" s="94">
        <v>-157.26981000000001</v>
      </c>
      <c r="H70" s="94"/>
      <c r="I70" s="81">
        <f>G70-F70</f>
        <v>-157.26981000000001</v>
      </c>
      <c r="J70" s="88">
        <v>0</v>
      </c>
      <c r="K70" s="88">
        <v>0</v>
      </c>
      <c r="L70" s="87">
        <f>G70-E70</f>
        <v>-157.26981000000001</v>
      </c>
      <c r="M70" s="61"/>
      <c r="N70" s="14"/>
      <c r="O70" s="14"/>
    </row>
    <row r="71" spans="1:15" s="36" customFormat="1" ht="194.25" customHeight="1" x14ac:dyDescent="0.45">
      <c r="A71" s="102"/>
      <c r="B71" s="113">
        <v>18040500</v>
      </c>
      <c r="C71" s="114" t="s">
        <v>54</v>
      </c>
      <c r="D71" s="95"/>
      <c r="E71" s="95"/>
      <c r="F71" s="95">
        <v>0</v>
      </c>
      <c r="G71" s="94">
        <v>0.48699999999999999</v>
      </c>
      <c r="H71" s="94"/>
      <c r="I71" s="81">
        <f>G71-F71</f>
        <v>0.48699999999999999</v>
      </c>
      <c r="J71" s="88">
        <v>0</v>
      </c>
      <c r="K71" s="88">
        <v>0</v>
      </c>
      <c r="L71" s="87">
        <f>G71-E71</f>
        <v>0.48699999999999999</v>
      </c>
      <c r="M71" s="61"/>
      <c r="N71" s="14"/>
      <c r="O71" s="14"/>
    </row>
    <row r="72" spans="1:15" s="36" customFormat="1" ht="201.75" customHeight="1" x14ac:dyDescent="0.45">
      <c r="A72" s="102"/>
      <c r="B72" s="113">
        <v>18040600</v>
      </c>
      <c r="C72" s="114" t="s">
        <v>53</v>
      </c>
      <c r="D72" s="95"/>
      <c r="E72" s="95"/>
      <c r="F72" s="95">
        <v>0</v>
      </c>
      <c r="G72" s="94">
        <v>0.75851999999999997</v>
      </c>
      <c r="H72" s="94"/>
      <c r="I72" s="81">
        <f>G72-F72</f>
        <v>0.75851999999999997</v>
      </c>
      <c r="J72" s="88">
        <v>0</v>
      </c>
      <c r="K72" s="88">
        <v>0</v>
      </c>
      <c r="L72" s="87">
        <f>G72-E72</f>
        <v>0.75851999999999997</v>
      </c>
      <c r="M72" s="61"/>
      <c r="N72" s="14"/>
      <c r="O72" s="14"/>
    </row>
    <row r="73" spans="1:15" s="36" customFormat="1" ht="186.75" customHeight="1" x14ac:dyDescent="0.45">
      <c r="A73" s="102"/>
      <c r="B73" s="113">
        <v>18040700</v>
      </c>
      <c r="C73" s="114" t="s">
        <v>52</v>
      </c>
      <c r="D73" s="95"/>
      <c r="E73" s="95"/>
      <c r="F73" s="95">
        <v>0</v>
      </c>
      <c r="G73" s="94">
        <v>-19.70429</v>
      </c>
      <c r="H73" s="94"/>
      <c r="I73" s="81">
        <f>G73-F73</f>
        <v>-19.70429</v>
      </c>
      <c r="J73" s="88">
        <v>0</v>
      </c>
      <c r="K73" s="88">
        <v>0</v>
      </c>
      <c r="L73" s="87">
        <f>G73-E73</f>
        <v>-19.70429</v>
      </c>
      <c r="M73" s="61"/>
      <c r="N73" s="14"/>
      <c r="O73" s="14"/>
    </row>
    <row r="74" spans="1:15" s="36" customFormat="1" ht="240" customHeight="1" x14ac:dyDescent="0.45">
      <c r="A74" s="102"/>
      <c r="B74" s="115">
        <v>18040800</v>
      </c>
      <c r="C74" s="114" t="s">
        <v>51</v>
      </c>
      <c r="D74" s="95"/>
      <c r="E74" s="95"/>
      <c r="F74" s="95">
        <v>0</v>
      </c>
      <c r="G74" s="94">
        <v>-67.145089999999996</v>
      </c>
      <c r="H74" s="94"/>
      <c r="I74" s="81">
        <f>G74-F74</f>
        <v>-67.145089999999996</v>
      </c>
      <c r="J74" s="88">
        <v>0</v>
      </c>
      <c r="K74" s="88">
        <v>0</v>
      </c>
      <c r="L74" s="87">
        <f>G74-E74</f>
        <v>-67.145089999999996</v>
      </c>
      <c r="M74" s="61"/>
      <c r="N74" s="14"/>
      <c r="O74" s="14"/>
    </row>
    <row r="75" spans="1:15" s="36" customFormat="1" ht="189.75" customHeight="1" x14ac:dyDescent="0.45">
      <c r="A75" s="102"/>
      <c r="B75" s="115">
        <v>18040900</v>
      </c>
      <c r="C75" s="114" t="s">
        <v>50</v>
      </c>
      <c r="D75" s="95"/>
      <c r="E75" s="95"/>
      <c r="F75" s="95">
        <v>0</v>
      </c>
      <c r="G75" s="94">
        <v>6.0999999999999999E-2</v>
      </c>
      <c r="H75" s="94"/>
      <c r="I75" s="81">
        <f>G75-F75</f>
        <v>6.0999999999999999E-2</v>
      </c>
      <c r="J75" s="88">
        <v>0</v>
      </c>
      <c r="K75" s="88">
        <v>0</v>
      </c>
      <c r="L75" s="87">
        <f>G75-E75</f>
        <v>6.0999999999999999E-2</v>
      </c>
      <c r="M75" s="61"/>
      <c r="N75" s="14"/>
      <c r="O75" s="14"/>
    </row>
    <row r="76" spans="1:15" s="36" customFormat="1" ht="175.5" customHeight="1" x14ac:dyDescent="0.45">
      <c r="A76" s="102"/>
      <c r="B76" s="115">
        <v>18041400</v>
      </c>
      <c r="C76" s="114" t="s">
        <v>49</v>
      </c>
      <c r="D76" s="95"/>
      <c r="E76" s="95"/>
      <c r="F76" s="95">
        <v>0</v>
      </c>
      <c r="G76" s="94">
        <v>-10.80636</v>
      </c>
      <c r="H76" s="94"/>
      <c r="I76" s="81">
        <f>G76-F76</f>
        <v>-10.80636</v>
      </c>
      <c r="J76" s="88">
        <v>0</v>
      </c>
      <c r="K76" s="88">
        <v>0</v>
      </c>
      <c r="L76" s="87">
        <f>G76-E76</f>
        <v>-10.80636</v>
      </c>
      <c r="M76" s="61"/>
      <c r="N76" s="14"/>
      <c r="O76" s="14"/>
    </row>
    <row r="77" spans="1:15" s="36" customFormat="1" ht="172.5" customHeight="1" x14ac:dyDescent="0.45">
      <c r="A77" s="102"/>
      <c r="B77" s="115">
        <v>18041700</v>
      </c>
      <c r="C77" s="114" t="s">
        <v>48</v>
      </c>
      <c r="D77" s="95"/>
      <c r="E77" s="95"/>
      <c r="F77" s="95">
        <v>0</v>
      </c>
      <c r="G77" s="94">
        <v>-19.828880000000002</v>
      </c>
      <c r="H77" s="94"/>
      <c r="I77" s="81">
        <f>G77-F77</f>
        <v>-19.828880000000002</v>
      </c>
      <c r="J77" s="88">
        <v>0</v>
      </c>
      <c r="K77" s="88">
        <v>0</v>
      </c>
      <c r="L77" s="87">
        <f>G77-E77</f>
        <v>-19.828880000000002</v>
      </c>
      <c r="M77" s="61"/>
      <c r="N77" s="14"/>
      <c r="O77" s="14"/>
    </row>
    <row r="78" spans="1:15" s="36" customFormat="1" ht="182.25" customHeight="1" x14ac:dyDescent="0.45">
      <c r="A78" s="102"/>
      <c r="B78" s="115">
        <v>18041800</v>
      </c>
      <c r="C78" s="114" t="s">
        <v>47</v>
      </c>
      <c r="D78" s="95"/>
      <c r="E78" s="95"/>
      <c r="F78" s="95">
        <v>0</v>
      </c>
      <c r="G78" s="94">
        <v>-4.9619999999999997</v>
      </c>
      <c r="H78" s="94"/>
      <c r="I78" s="81">
        <f>G78-F78</f>
        <v>-4.9619999999999997</v>
      </c>
      <c r="J78" s="88">
        <v>0</v>
      </c>
      <c r="K78" s="88">
        <v>0</v>
      </c>
      <c r="L78" s="87">
        <f>G78-E78</f>
        <v>-4.9619999999999997</v>
      </c>
      <c r="M78" s="61"/>
      <c r="N78" s="14"/>
      <c r="O78" s="14"/>
    </row>
    <row r="79" spans="1:15" s="36" customFormat="1" ht="68.25" customHeight="1" x14ac:dyDescent="0.45">
      <c r="A79" s="102"/>
      <c r="B79" s="110">
        <v>18050000</v>
      </c>
      <c r="C79" s="119" t="s">
        <v>46</v>
      </c>
      <c r="D79" s="95"/>
      <c r="E79" s="107">
        <f>E81+E82+E80+E83</f>
        <v>155243</v>
      </c>
      <c r="F79" s="107">
        <f>F81+F82+F80+F83</f>
        <v>147552</v>
      </c>
      <c r="G79" s="107">
        <f>G81+G82+G80+G83</f>
        <v>176746.52610999998</v>
      </c>
      <c r="H79" s="94"/>
      <c r="I79" s="105">
        <f>G79-F79</f>
        <v>29194.526109999977</v>
      </c>
      <c r="J79" s="104">
        <v>0</v>
      </c>
      <c r="K79" s="104">
        <f>G79/E79</f>
        <v>1.1385152703181463</v>
      </c>
      <c r="L79" s="103">
        <f>G79-E79</f>
        <v>21503.526109999977</v>
      </c>
      <c r="M79" s="61"/>
      <c r="N79" s="14"/>
      <c r="O79" s="14"/>
    </row>
    <row r="80" spans="1:15" s="36" customFormat="1" ht="133.5" customHeight="1" x14ac:dyDescent="0.45">
      <c r="A80" s="102"/>
      <c r="B80" s="115">
        <v>18050200</v>
      </c>
      <c r="C80" s="114" t="s">
        <v>45</v>
      </c>
      <c r="D80" s="95"/>
      <c r="E80" s="95">
        <v>0</v>
      </c>
      <c r="F80" s="95">
        <v>0</v>
      </c>
      <c r="G80" s="94">
        <v>8.5665499999999994</v>
      </c>
      <c r="H80" s="94"/>
      <c r="I80" s="81">
        <f>G80-F80</f>
        <v>8.5665499999999994</v>
      </c>
      <c r="J80" s="88">
        <v>0</v>
      </c>
      <c r="K80" s="88">
        <v>0</v>
      </c>
      <c r="L80" s="87">
        <f>G80-E80</f>
        <v>8.5665499999999994</v>
      </c>
      <c r="M80" s="61"/>
      <c r="N80" s="14"/>
      <c r="O80" s="14"/>
    </row>
    <row r="81" spans="1:15" s="36" customFormat="1" ht="79.5" customHeight="1" x14ac:dyDescent="0.45">
      <c r="A81" s="102"/>
      <c r="B81" s="115">
        <v>18050300</v>
      </c>
      <c r="C81" s="114" t="s">
        <v>44</v>
      </c>
      <c r="D81" s="95"/>
      <c r="E81" s="95">
        <v>60769</v>
      </c>
      <c r="F81" s="95">
        <v>58495</v>
      </c>
      <c r="G81" s="94">
        <v>60834.633860000002</v>
      </c>
      <c r="H81" s="94"/>
      <c r="I81" s="81">
        <f>G81-F81</f>
        <v>2339.6338600000017</v>
      </c>
      <c r="J81" s="88">
        <v>0</v>
      </c>
      <c r="K81" s="88">
        <f>G81/E81</f>
        <v>1.0010800549622341</v>
      </c>
      <c r="L81" s="87">
        <f>G81-E81</f>
        <v>65.633860000001732</v>
      </c>
      <c r="M81" s="61"/>
      <c r="N81" s="14"/>
      <c r="O81" s="14"/>
    </row>
    <row r="82" spans="1:15" s="36" customFormat="1" ht="87" customHeight="1" x14ac:dyDescent="0.45">
      <c r="A82" s="102"/>
      <c r="B82" s="115">
        <v>18050400</v>
      </c>
      <c r="C82" s="114" t="s">
        <v>43</v>
      </c>
      <c r="D82" s="95"/>
      <c r="E82" s="95">
        <v>94474</v>
      </c>
      <c r="F82" s="95">
        <v>89057</v>
      </c>
      <c r="G82" s="94">
        <v>115890.61742</v>
      </c>
      <c r="H82" s="94"/>
      <c r="I82" s="81">
        <f>G82-F82</f>
        <v>26833.617419999995</v>
      </c>
      <c r="J82" s="88">
        <v>0</v>
      </c>
      <c r="K82" s="88">
        <f>G82/E82</f>
        <v>1.2266932427969599</v>
      </c>
      <c r="L82" s="87">
        <f>G82-E82</f>
        <v>21416.617419999995</v>
      </c>
      <c r="M82" s="61"/>
      <c r="N82" s="14"/>
      <c r="O82" s="14"/>
    </row>
    <row r="83" spans="1:15" s="36" customFormat="1" ht="87" customHeight="1" x14ac:dyDescent="0.45">
      <c r="A83" s="102"/>
      <c r="B83" s="115">
        <v>18050501</v>
      </c>
      <c r="C83" s="114" t="s">
        <v>42</v>
      </c>
      <c r="D83" s="95"/>
      <c r="E83" s="95">
        <v>0</v>
      </c>
      <c r="F83" s="95">
        <v>0</v>
      </c>
      <c r="G83" s="94">
        <v>12.70828</v>
      </c>
      <c r="H83" s="94"/>
      <c r="I83" s="81">
        <f>G83-F83</f>
        <v>12.70828</v>
      </c>
      <c r="J83" s="88">
        <v>0</v>
      </c>
      <c r="K83" s="88">
        <v>0</v>
      </c>
      <c r="L83" s="87">
        <f>G83-E83</f>
        <v>12.70828</v>
      </c>
      <c r="M83" s="61"/>
      <c r="N83" s="14"/>
      <c r="O83" s="14"/>
    </row>
    <row r="84" spans="1:15" s="36" customFormat="1" ht="63.75" customHeight="1" x14ac:dyDescent="0.45">
      <c r="A84" s="102"/>
      <c r="B84" s="110">
        <v>19000000</v>
      </c>
      <c r="C84" s="119" t="s">
        <v>41</v>
      </c>
      <c r="D84" s="108"/>
      <c r="E84" s="108">
        <f>E85</f>
        <v>379.70000000000005</v>
      </c>
      <c r="F84" s="107">
        <f>F85</f>
        <v>363.6</v>
      </c>
      <c r="G84" s="107">
        <f>G85</f>
        <v>340.35053000000005</v>
      </c>
      <c r="H84" s="94"/>
      <c r="I84" s="105">
        <f>G84-F84</f>
        <v>-23.249469999999974</v>
      </c>
      <c r="J84" s="104">
        <v>0</v>
      </c>
      <c r="K84" s="104">
        <v>0</v>
      </c>
      <c r="L84" s="103">
        <f>G84-E84</f>
        <v>-39.349469999999997</v>
      </c>
      <c r="M84" s="61"/>
      <c r="N84" s="14"/>
      <c r="O84" s="14"/>
    </row>
    <row r="85" spans="1:15" s="36" customFormat="1" ht="69.75" customHeight="1" x14ac:dyDescent="0.45">
      <c r="A85" s="102"/>
      <c r="B85" s="113">
        <v>19010000</v>
      </c>
      <c r="C85" s="100" t="s">
        <v>40</v>
      </c>
      <c r="D85" s="108"/>
      <c r="E85" s="108">
        <f>E86+E87+E88</f>
        <v>379.70000000000005</v>
      </c>
      <c r="F85" s="107">
        <f>F86+F87+F88</f>
        <v>363.6</v>
      </c>
      <c r="G85" s="107">
        <f>G86+G87+G88</f>
        <v>340.35053000000005</v>
      </c>
      <c r="H85" s="94"/>
      <c r="I85" s="105">
        <f>G85-F85</f>
        <v>-23.249469999999974</v>
      </c>
      <c r="J85" s="104">
        <v>0</v>
      </c>
      <c r="K85" s="104">
        <v>0</v>
      </c>
      <c r="L85" s="103">
        <f>G85-E85</f>
        <v>-39.349469999999997</v>
      </c>
      <c r="M85" s="61"/>
      <c r="N85" s="14"/>
      <c r="O85" s="14"/>
    </row>
    <row r="86" spans="1:15" s="36" customFormat="1" ht="114.75" customHeight="1" x14ac:dyDescent="0.45">
      <c r="A86" s="102"/>
      <c r="B86" s="113">
        <v>19010101</v>
      </c>
      <c r="C86" s="114" t="s">
        <v>39</v>
      </c>
      <c r="D86" s="95"/>
      <c r="E86" s="95">
        <v>342.1</v>
      </c>
      <c r="F86" s="95">
        <v>326</v>
      </c>
      <c r="G86" s="94">
        <f>371.22299-74.2447</f>
        <v>296.97829000000002</v>
      </c>
      <c r="H86" s="94"/>
      <c r="I86" s="81">
        <f>G86-F86</f>
        <v>-29.021709999999985</v>
      </c>
      <c r="J86" s="88">
        <v>0</v>
      </c>
      <c r="K86" s="88">
        <v>0</v>
      </c>
      <c r="L86" s="87">
        <f>G86-E86</f>
        <v>-45.121710000000007</v>
      </c>
      <c r="M86" s="61"/>
      <c r="N86" s="14"/>
      <c r="O86" s="14"/>
    </row>
    <row r="87" spans="1:15" s="36" customFormat="1" ht="129.75" customHeight="1" x14ac:dyDescent="0.45">
      <c r="A87" s="102"/>
      <c r="B87" s="113">
        <v>19010201</v>
      </c>
      <c r="C87" s="114" t="s">
        <v>38</v>
      </c>
      <c r="D87" s="95"/>
      <c r="E87" s="95">
        <v>1.8</v>
      </c>
      <c r="F87" s="95">
        <v>1.8</v>
      </c>
      <c r="G87" s="94">
        <f>0.46636-0.09328</f>
        <v>0.37307999999999997</v>
      </c>
      <c r="H87" s="94"/>
      <c r="I87" s="81">
        <f>G87-F87</f>
        <v>-1.42692</v>
      </c>
      <c r="J87" s="88">
        <v>0</v>
      </c>
      <c r="K87" s="88">
        <v>0</v>
      </c>
      <c r="L87" s="87">
        <f>G87-E87</f>
        <v>-1.42692</v>
      </c>
      <c r="M87" s="61"/>
      <c r="N87" s="14"/>
      <c r="O87" s="14"/>
    </row>
    <row r="88" spans="1:15" s="36" customFormat="1" ht="245.25" customHeight="1" x14ac:dyDescent="0.45">
      <c r="A88" s="102"/>
      <c r="B88" s="113">
        <v>19010301</v>
      </c>
      <c r="C88" s="114" t="s">
        <v>37</v>
      </c>
      <c r="D88" s="95"/>
      <c r="E88" s="95">
        <v>35.799999999999997</v>
      </c>
      <c r="F88" s="95">
        <v>35.799999999999997</v>
      </c>
      <c r="G88" s="94">
        <f>53.74896-10.7498</f>
        <v>42.999159999999996</v>
      </c>
      <c r="H88" s="94"/>
      <c r="I88" s="81">
        <f>G88-F88</f>
        <v>7.1991599999999991</v>
      </c>
      <c r="J88" s="88">
        <v>0</v>
      </c>
      <c r="K88" s="88">
        <v>0</v>
      </c>
      <c r="L88" s="87">
        <f>G88-E88</f>
        <v>7.1991599999999991</v>
      </c>
      <c r="M88" s="61"/>
      <c r="N88" s="14"/>
      <c r="O88" s="14"/>
    </row>
    <row r="89" spans="1:15" s="36" customFormat="1" ht="67.5" customHeight="1" x14ac:dyDescent="0.45">
      <c r="A89" s="121"/>
      <c r="B89" s="110">
        <v>20000000</v>
      </c>
      <c r="C89" s="119" t="s">
        <v>36</v>
      </c>
      <c r="D89" s="108">
        <v>18149.8</v>
      </c>
      <c r="E89" s="107">
        <f>E90+E97+E114</f>
        <v>35646.100000000006</v>
      </c>
      <c r="F89" s="107">
        <f>F90+F97+F114</f>
        <v>31769.7</v>
      </c>
      <c r="G89" s="107">
        <f>G90+G97+G114</f>
        <v>32801.548349999997</v>
      </c>
      <c r="H89" s="107"/>
      <c r="I89" s="105">
        <f>G89-F89</f>
        <v>1031.8483499999966</v>
      </c>
      <c r="J89" s="104">
        <f>G89/F89</f>
        <v>1.0324790083003617</v>
      </c>
      <c r="K89" s="104">
        <f>G89/E89</f>
        <v>0.92020020002188152</v>
      </c>
      <c r="L89" s="103">
        <f>G89-E89</f>
        <v>-2844.5516500000085</v>
      </c>
      <c r="M89" s="61"/>
      <c r="N89" s="14"/>
      <c r="O89" s="14"/>
    </row>
    <row r="90" spans="1:15" s="36" customFormat="1" ht="57" customHeight="1" x14ac:dyDescent="0.45">
      <c r="A90" s="102"/>
      <c r="B90" s="110">
        <v>21000000</v>
      </c>
      <c r="C90" s="119" t="s">
        <v>35</v>
      </c>
      <c r="D90" s="95">
        <v>1906.3</v>
      </c>
      <c r="E90" s="107">
        <f>E91+E94</f>
        <v>1906.3</v>
      </c>
      <c r="F90" s="107">
        <f>F91+F94</f>
        <v>1807.3</v>
      </c>
      <c r="G90" s="107">
        <f>G91+G94</f>
        <v>2730.4781600000001</v>
      </c>
      <c r="H90" s="94"/>
      <c r="I90" s="105">
        <f>G90-F90</f>
        <v>923.17816000000016</v>
      </c>
      <c r="J90" s="104">
        <f>G90/F90</f>
        <v>1.5108051568638301</v>
      </c>
      <c r="K90" s="104">
        <f>G90/E90</f>
        <v>1.4323444158841736</v>
      </c>
      <c r="L90" s="103">
        <f>G90-E90</f>
        <v>824.17816000000016</v>
      </c>
      <c r="M90" s="61"/>
      <c r="N90" s="14"/>
      <c r="O90" s="14"/>
    </row>
    <row r="91" spans="1:15" s="36" customFormat="1" ht="252.75" customHeight="1" x14ac:dyDescent="0.45">
      <c r="A91" s="102"/>
      <c r="B91" s="115">
        <v>21010000</v>
      </c>
      <c r="C91" s="114" t="s">
        <v>34</v>
      </c>
      <c r="D91" s="95">
        <v>1277.3</v>
      </c>
      <c r="E91" s="95">
        <v>1277.3</v>
      </c>
      <c r="F91" s="94">
        <f>F93+F92</f>
        <v>1272.3</v>
      </c>
      <c r="G91" s="94">
        <f>G93+G92</f>
        <v>2388.0511799999999</v>
      </c>
      <c r="H91" s="94"/>
      <c r="I91" s="81">
        <f>G91-F91</f>
        <v>1115.75118</v>
      </c>
      <c r="J91" s="88">
        <f>G91/F91</f>
        <v>1.8769560481018628</v>
      </c>
      <c r="K91" s="88">
        <f>G91/E91</f>
        <v>1.869608690205903</v>
      </c>
      <c r="L91" s="87">
        <f>G91-E91</f>
        <v>1110.75118</v>
      </c>
      <c r="M91" s="61"/>
      <c r="N91" s="14"/>
      <c r="O91" s="14"/>
    </row>
    <row r="92" spans="1:15" s="36" customFormat="1" ht="213" customHeight="1" x14ac:dyDescent="0.45">
      <c r="A92" s="102"/>
      <c r="B92" s="115">
        <v>21010300</v>
      </c>
      <c r="C92" s="114" t="s">
        <v>33</v>
      </c>
      <c r="D92" s="95">
        <v>1277.3</v>
      </c>
      <c r="E92" s="95">
        <v>1277.3</v>
      </c>
      <c r="F92" s="95">
        <v>1272.3</v>
      </c>
      <c r="G92" s="94">
        <v>2173.90418</v>
      </c>
      <c r="H92" s="94"/>
      <c r="I92" s="81">
        <f>G92-F92</f>
        <v>901.60418000000004</v>
      </c>
      <c r="J92" s="88">
        <f>G92/F92</f>
        <v>1.70864118525505</v>
      </c>
      <c r="K92" s="88">
        <f>G92/E92</f>
        <v>1.7019526970954357</v>
      </c>
      <c r="L92" s="87">
        <f>G92-E92</f>
        <v>896.60418000000004</v>
      </c>
      <c r="M92" s="61"/>
      <c r="N92" s="14"/>
      <c r="O92" s="14"/>
    </row>
    <row r="93" spans="1:15" s="36" customFormat="1" ht="199.5" customHeight="1" x14ac:dyDescent="0.45">
      <c r="A93" s="102"/>
      <c r="B93" s="113">
        <v>21010302</v>
      </c>
      <c r="C93" s="114" t="s">
        <v>32</v>
      </c>
      <c r="D93" s="95"/>
      <c r="E93" s="95"/>
      <c r="F93" s="95">
        <v>0</v>
      </c>
      <c r="G93" s="94">
        <v>214.14699999999999</v>
      </c>
      <c r="H93" s="94"/>
      <c r="I93" s="81">
        <f>G93-F93</f>
        <v>214.14699999999999</v>
      </c>
      <c r="J93" s="88">
        <v>0</v>
      </c>
      <c r="K93" s="88">
        <v>0</v>
      </c>
      <c r="L93" s="87">
        <f>G93-E93</f>
        <v>214.14699999999999</v>
      </c>
      <c r="M93" s="61"/>
      <c r="N93" s="14"/>
      <c r="O93" s="14"/>
    </row>
    <row r="94" spans="1:15" s="36" customFormat="1" ht="84" customHeight="1" x14ac:dyDescent="0.45">
      <c r="A94" s="102"/>
      <c r="B94" s="101">
        <v>21080000</v>
      </c>
      <c r="C94" s="100" t="s">
        <v>31</v>
      </c>
      <c r="D94" s="107">
        <f>D96+D95</f>
        <v>629</v>
      </c>
      <c r="E94" s="107">
        <f>E96+E95</f>
        <v>629</v>
      </c>
      <c r="F94" s="107">
        <f>F96+F95</f>
        <v>535</v>
      </c>
      <c r="G94" s="107">
        <f>G96+G95</f>
        <v>342.42698000000001</v>
      </c>
      <c r="H94" s="94"/>
      <c r="I94" s="105">
        <f>G94-F94</f>
        <v>-192.57301999999999</v>
      </c>
      <c r="J94" s="104">
        <f>G94/F94</f>
        <v>0.64005042990654204</v>
      </c>
      <c r="K94" s="104">
        <f>G94/E94</f>
        <v>0.54439901430842608</v>
      </c>
      <c r="L94" s="103">
        <f>G94-E94</f>
        <v>-286.57301999999999</v>
      </c>
      <c r="M94" s="61"/>
      <c r="N94" s="14"/>
      <c r="O94" s="14"/>
    </row>
    <row r="95" spans="1:15" s="36" customFormat="1" ht="84" customHeight="1" x14ac:dyDescent="0.45">
      <c r="A95" s="102"/>
      <c r="B95" s="115">
        <v>21080900</v>
      </c>
      <c r="C95" s="114" t="s">
        <v>30</v>
      </c>
      <c r="D95" s="95">
        <v>6.2</v>
      </c>
      <c r="E95" s="95">
        <v>6.2</v>
      </c>
      <c r="F95" s="94">
        <v>5</v>
      </c>
      <c r="G95" s="94">
        <v>6.3477699999999997</v>
      </c>
      <c r="H95" s="94"/>
      <c r="I95" s="81">
        <f>G95-F95</f>
        <v>1.3477699999999997</v>
      </c>
      <c r="J95" s="88">
        <f>G95/F95</f>
        <v>1.2695539999999998</v>
      </c>
      <c r="K95" s="88">
        <f>G95/E95</f>
        <v>1.0238338709677419</v>
      </c>
      <c r="L95" s="87">
        <f>G95-E95</f>
        <v>0.14776999999999951</v>
      </c>
      <c r="M95" s="61"/>
      <c r="N95" s="14"/>
      <c r="O95" s="14"/>
    </row>
    <row r="96" spans="1:15" s="36" customFormat="1" ht="102" customHeight="1" x14ac:dyDescent="0.45">
      <c r="A96" s="102"/>
      <c r="B96" s="120" t="s">
        <v>29</v>
      </c>
      <c r="C96" s="114" t="s">
        <v>28</v>
      </c>
      <c r="D96" s="95">
        <v>622.79999999999995</v>
      </c>
      <c r="E96" s="95">
        <v>622.79999999999995</v>
      </c>
      <c r="F96" s="95">
        <v>530</v>
      </c>
      <c r="G96" s="94">
        <f>319.07921+17</f>
        <v>336.07920999999999</v>
      </c>
      <c r="H96" s="94"/>
      <c r="I96" s="81">
        <f>G96-F96</f>
        <v>-193.92079000000001</v>
      </c>
      <c r="J96" s="88">
        <f>G96/F96</f>
        <v>0.634111716981132</v>
      </c>
      <c r="K96" s="88">
        <f>G96/E96</f>
        <v>0.53962622029543994</v>
      </c>
      <c r="L96" s="87">
        <f>G96-E96</f>
        <v>-286.72078999999997</v>
      </c>
      <c r="M96" s="61"/>
      <c r="N96" s="14"/>
      <c r="O96" s="14"/>
    </row>
    <row r="97" spans="1:15" s="36" customFormat="1" ht="141" customHeight="1" x14ac:dyDescent="0.45">
      <c r="A97" s="102"/>
      <c r="B97" s="110">
        <v>22000000</v>
      </c>
      <c r="C97" s="119" t="s">
        <v>27</v>
      </c>
      <c r="D97" s="108">
        <v>16081.2</v>
      </c>
      <c r="E97" s="107">
        <f>E98+E107+E109</f>
        <v>33577.5</v>
      </c>
      <c r="F97" s="107">
        <f>F98+F107+F109</f>
        <v>29822.600000000002</v>
      </c>
      <c r="G97" s="107">
        <f>G98+G107+G109</f>
        <v>29734.66531</v>
      </c>
      <c r="H97" s="94"/>
      <c r="I97" s="105">
        <f>G97-F97</f>
        <v>-87.934690000001865</v>
      </c>
      <c r="J97" s="104">
        <f>G97/F97</f>
        <v>0.99705140765727995</v>
      </c>
      <c r="K97" s="104">
        <f>G97/E97</f>
        <v>0.8855532815129179</v>
      </c>
      <c r="L97" s="103">
        <f>G97-E97</f>
        <v>-3842.8346899999997</v>
      </c>
      <c r="M97" s="61"/>
      <c r="N97" s="14"/>
      <c r="O97" s="14"/>
    </row>
    <row r="98" spans="1:15" s="36" customFormat="1" ht="101.25" customHeight="1" x14ac:dyDescent="0.45">
      <c r="A98" s="102"/>
      <c r="B98" s="113">
        <v>22010000</v>
      </c>
      <c r="C98" s="112" t="s">
        <v>26</v>
      </c>
      <c r="D98" s="116">
        <f>D101+D102+D103+D104+D105+D106+D100+D99</f>
        <v>10982.6</v>
      </c>
      <c r="E98" s="116">
        <f>E99+E100+E101+E102+E103+E104+E105+E106</f>
        <v>25585.200000000001</v>
      </c>
      <c r="F98" s="116">
        <f>F99+F100+F101+F102+F103+F104+F105+F106</f>
        <v>23542.9</v>
      </c>
      <c r="G98" s="116">
        <f>G101+G102+G103+G104+G105+G106+G100+G99</f>
        <v>23100.282080000001</v>
      </c>
      <c r="H98" s="94"/>
      <c r="I98" s="81">
        <f>G98-F98</f>
        <v>-442.61792000000059</v>
      </c>
      <c r="J98" s="88">
        <f>G98/F98</f>
        <v>0.98119951577758047</v>
      </c>
      <c r="K98" s="88">
        <f>G98/E98</f>
        <v>0.90287674436783771</v>
      </c>
      <c r="L98" s="87">
        <f>G98-E98</f>
        <v>-2484.9179199999999</v>
      </c>
      <c r="M98" s="61"/>
      <c r="N98" s="14"/>
      <c r="O98" s="14"/>
    </row>
    <row r="99" spans="1:15" s="36" customFormat="1" ht="101.25" customHeight="1" x14ac:dyDescent="0.45">
      <c r="A99" s="102"/>
      <c r="B99" s="115">
        <v>22010200</v>
      </c>
      <c r="C99" s="114" t="s">
        <v>25</v>
      </c>
      <c r="D99" s="116">
        <v>5</v>
      </c>
      <c r="E99" s="116">
        <v>5</v>
      </c>
      <c r="F99" s="116">
        <v>2.2999999999999998</v>
      </c>
      <c r="G99" s="116">
        <v>0.42499999999999999</v>
      </c>
      <c r="H99" s="94"/>
      <c r="I99" s="81">
        <f>G99-F99</f>
        <v>-1.8749999999999998</v>
      </c>
      <c r="J99" s="88">
        <v>0</v>
      </c>
      <c r="K99" s="88">
        <f>G99/E99</f>
        <v>8.4999999999999992E-2</v>
      </c>
      <c r="L99" s="87">
        <f>G99-E99</f>
        <v>-4.5750000000000002</v>
      </c>
      <c r="M99" s="61"/>
      <c r="N99" s="14"/>
      <c r="O99" s="14"/>
    </row>
    <row r="100" spans="1:15" s="36" customFormat="1" ht="111" customHeight="1" x14ac:dyDescent="0.45">
      <c r="A100" s="102"/>
      <c r="B100" s="115" t="s">
        <v>24</v>
      </c>
      <c r="C100" s="114" t="s">
        <v>23</v>
      </c>
      <c r="D100" s="95">
        <v>2</v>
      </c>
      <c r="E100" s="95">
        <v>3.1</v>
      </c>
      <c r="F100" s="95">
        <v>2</v>
      </c>
      <c r="G100" s="94">
        <f>3.9+0.78</f>
        <v>4.68</v>
      </c>
      <c r="H100" s="94"/>
      <c r="I100" s="81">
        <f>G100-F100</f>
        <v>2.6799999999999997</v>
      </c>
      <c r="J100" s="88">
        <f>G100/F100</f>
        <v>2.34</v>
      </c>
      <c r="K100" s="88">
        <f>G100/E100</f>
        <v>1.5096774193548386</v>
      </c>
      <c r="L100" s="87">
        <f>G100-E100</f>
        <v>1.5799999999999996</v>
      </c>
      <c r="M100" s="61"/>
      <c r="N100" s="14"/>
      <c r="O100" s="14"/>
    </row>
    <row r="101" spans="1:15" s="36" customFormat="1" ht="148.5" customHeight="1" x14ac:dyDescent="0.45">
      <c r="A101" s="102"/>
      <c r="B101" s="115">
        <v>22010700</v>
      </c>
      <c r="C101" s="114" t="s">
        <v>22</v>
      </c>
      <c r="D101" s="95">
        <v>3.5</v>
      </c>
      <c r="E101" s="95">
        <v>3.5</v>
      </c>
      <c r="F101" s="95">
        <v>2.7</v>
      </c>
      <c r="G101" s="94">
        <v>5.46</v>
      </c>
      <c r="H101" s="94"/>
      <c r="I101" s="81">
        <f>G101-F101</f>
        <v>2.76</v>
      </c>
      <c r="J101" s="88">
        <f>G101/F101</f>
        <v>2.0222222222222221</v>
      </c>
      <c r="K101" s="88">
        <f>G101/E101</f>
        <v>1.56</v>
      </c>
      <c r="L101" s="87">
        <f>G101-E101</f>
        <v>1.96</v>
      </c>
      <c r="M101" s="61"/>
      <c r="N101" s="14"/>
      <c r="O101" s="14"/>
    </row>
    <row r="102" spans="1:15" s="36" customFormat="1" ht="182.25" customHeight="1" x14ac:dyDescent="0.45">
      <c r="A102" s="102"/>
      <c r="B102" s="115">
        <v>22010900</v>
      </c>
      <c r="C102" s="114" t="s">
        <v>21</v>
      </c>
      <c r="D102" s="95">
        <v>120</v>
      </c>
      <c r="E102" s="95">
        <v>120</v>
      </c>
      <c r="F102" s="95">
        <v>112</v>
      </c>
      <c r="G102" s="94">
        <v>65.801000000000002</v>
      </c>
      <c r="H102" s="94"/>
      <c r="I102" s="81">
        <f>G102-F102</f>
        <v>-46.198999999999998</v>
      </c>
      <c r="J102" s="88">
        <f>G102/F102</f>
        <v>0.58750892857142856</v>
      </c>
      <c r="K102" s="88">
        <f>G102/E102</f>
        <v>0.54834166666666673</v>
      </c>
      <c r="L102" s="87">
        <f>G102-E102</f>
        <v>-54.198999999999998</v>
      </c>
      <c r="M102" s="61"/>
      <c r="N102" s="14"/>
      <c r="O102" s="14"/>
    </row>
    <row r="103" spans="1:15" s="36" customFormat="1" ht="153" customHeight="1" x14ac:dyDescent="0.45">
      <c r="A103" s="102"/>
      <c r="B103" s="115">
        <v>22011000</v>
      </c>
      <c r="C103" s="114" t="s">
        <v>20</v>
      </c>
      <c r="D103" s="95">
        <v>2000</v>
      </c>
      <c r="E103" s="95">
        <v>2000</v>
      </c>
      <c r="F103" s="95">
        <v>2000</v>
      </c>
      <c r="G103" s="94">
        <v>3504.6950000000002</v>
      </c>
      <c r="H103" s="94"/>
      <c r="I103" s="81">
        <f>G103-F103</f>
        <v>1504.6950000000002</v>
      </c>
      <c r="J103" s="88">
        <f>G103/F103</f>
        <v>1.7523475000000002</v>
      </c>
      <c r="K103" s="88">
        <f>G103/E103</f>
        <v>1.7523475000000002</v>
      </c>
      <c r="L103" s="87">
        <f>G103-E103</f>
        <v>1504.6950000000002</v>
      </c>
      <c r="M103" s="61"/>
      <c r="N103" s="14"/>
      <c r="O103" s="14"/>
    </row>
    <row r="104" spans="1:15" s="36" customFormat="1" ht="144.75" customHeight="1" x14ac:dyDescent="0.45">
      <c r="A104" s="102"/>
      <c r="B104" s="115">
        <v>22011100</v>
      </c>
      <c r="C104" s="114" t="s">
        <v>19</v>
      </c>
      <c r="D104" s="95">
        <v>7878.1</v>
      </c>
      <c r="E104" s="95">
        <v>8253.7000000000007</v>
      </c>
      <c r="F104" s="95">
        <v>7433.5</v>
      </c>
      <c r="G104" s="94">
        <v>8760.3191499999994</v>
      </c>
      <c r="H104" s="94"/>
      <c r="I104" s="81">
        <f>G104-F104</f>
        <v>1326.8191499999994</v>
      </c>
      <c r="J104" s="88">
        <f>G104/F104</f>
        <v>1.1784918477164188</v>
      </c>
      <c r="K104" s="88">
        <f>G104/E104</f>
        <v>1.0613808534354288</v>
      </c>
      <c r="L104" s="87">
        <f>G104-E104</f>
        <v>506.61914999999863</v>
      </c>
      <c r="M104" s="61"/>
      <c r="N104" s="14"/>
      <c r="O104" s="14"/>
    </row>
    <row r="105" spans="1:15" s="36" customFormat="1" ht="126.75" customHeight="1" x14ac:dyDescent="0.45">
      <c r="A105" s="102"/>
      <c r="B105" s="115">
        <v>22011800</v>
      </c>
      <c r="C105" s="114" t="s">
        <v>18</v>
      </c>
      <c r="D105" s="95">
        <v>974</v>
      </c>
      <c r="E105" s="95">
        <v>974</v>
      </c>
      <c r="F105" s="95">
        <v>878.5</v>
      </c>
      <c r="G105" s="94">
        <v>669.47280000000001</v>
      </c>
      <c r="H105" s="94"/>
      <c r="I105" s="81">
        <f>G105-F105</f>
        <v>-209.02719999999999</v>
      </c>
      <c r="J105" s="88">
        <f>G105/F105</f>
        <v>0.76206351735913491</v>
      </c>
      <c r="K105" s="88">
        <f>G105/E105</f>
        <v>0.68734373716632446</v>
      </c>
      <c r="L105" s="87">
        <f>G105-E105</f>
        <v>-304.52719999999999</v>
      </c>
      <c r="M105" s="61"/>
      <c r="N105" s="14"/>
      <c r="O105" s="14"/>
    </row>
    <row r="106" spans="1:15" s="36" customFormat="1" ht="71.25" customHeight="1" x14ac:dyDescent="0.45">
      <c r="A106" s="102"/>
      <c r="B106" s="115">
        <v>22012500</v>
      </c>
      <c r="C106" s="114" t="s">
        <v>17</v>
      </c>
      <c r="D106" s="95"/>
      <c r="E106" s="95">
        <v>14225.9</v>
      </c>
      <c r="F106" s="95">
        <v>13111.9</v>
      </c>
      <c r="G106" s="94">
        <v>10089.42913</v>
      </c>
      <c r="H106" s="94"/>
      <c r="I106" s="81">
        <f>G106-F106</f>
        <v>-3022.4708699999992</v>
      </c>
      <c r="J106" s="88">
        <v>0</v>
      </c>
      <c r="K106" s="88">
        <v>0</v>
      </c>
      <c r="L106" s="87">
        <f>G106-E106</f>
        <v>-4136.4708699999992</v>
      </c>
      <c r="M106" s="61"/>
      <c r="N106" s="14"/>
      <c r="O106" s="14"/>
    </row>
    <row r="107" spans="1:15" s="36" customFormat="1" ht="111" customHeight="1" x14ac:dyDescent="0.45">
      <c r="A107" s="102"/>
      <c r="B107" s="101">
        <v>22080000</v>
      </c>
      <c r="C107" s="100" t="s">
        <v>16</v>
      </c>
      <c r="D107" s="108">
        <v>4496.8</v>
      </c>
      <c r="E107" s="108">
        <v>4496.8</v>
      </c>
      <c r="F107" s="117">
        <f>F108</f>
        <v>3875</v>
      </c>
      <c r="G107" s="117">
        <f>G108</f>
        <v>3787.5497999999998</v>
      </c>
      <c r="H107" s="94"/>
      <c r="I107" s="105">
        <f>G107-F107</f>
        <v>-87.450200000000223</v>
      </c>
      <c r="J107" s="104">
        <f>G107/F107</f>
        <v>0.97743220645161288</v>
      </c>
      <c r="K107" s="104">
        <f>G107/E107</f>
        <v>0.84227668564312397</v>
      </c>
      <c r="L107" s="103">
        <f>G107-E107</f>
        <v>-709.2502000000004</v>
      </c>
      <c r="M107" s="61"/>
      <c r="N107" s="14"/>
      <c r="O107" s="14"/>
    </row>
    <row r="108" spans="1:15" s="36" customFormat="1" ht="256.5" customHeight="1" x14ac:dyDescent="0.45">
      <c r="A108" s="102"/>
      <c r="B108" s="113">
        <v>22080402</v>
      </c>
      <c r="C108" s="114" t="s">
        <v>15</v>
      </c>
      <c r="D108" s="95">
        <v>4496.8</v>
      </c>
      <c r="E108" s="95">
        <v>4496.8</v>
      </c>
      <c r="F108" s="95">
        <v>3875</v>
      </c>
      <c r="G108" s="94">
        <f>528.25762+3259.29218</f>
        <v>3787.5497999999998</v>
      </c>
      <c r="H108" s="94"/>
      <c r="I108" s="81">
        <f>G108-F108</f>
        <v>-87.450200000000223</v>
      </c>
      <c r="J108" s="88">
        <f>G108/F108</f>
        <v>0.97743220645161288</v>
      </c>
      <c r="K108" s="88">
        <f>G108/E108</f>
        <v>0.84227668564312397</v>
      </c>
      <c r="L108" s="87">
        <f>G108-E108</f>
        <v>-709.2502000000004</v>
      </c>
      <c r="M108" s="61"/>
      <c r="N108" s="14"/>
      <c r="O108" s="14"/>
    </row>
    <row r="109" spans="1:15" s="36" customFormat="1" ht="59.25" customHeight="1" x14ac:dyDescent="0.45">
      <c r="A109" s="102"/>
      <c r="B109" s="101">
        <v>22090000</v>
      </c>
      <c r="C109" s="100" t="s">
        <v>14</v>
      </c>
      <c r="D109" s="118">
        <v>601.79999999999995</v>
      </c>
      <c r="E109" s="117">
        <f>E110+E111+E112+E113</f>
        <v>3495.5</v>
      </c>
      <c r="F109" s="117">
        <f>F110+F111+F112+F113</f>
        <v>2404.6999999999998</v>
      </c>
      <c r="G109" s="117">
        <f>G110+G111+G112+G113</f>
        <v>2846.8334299999997</v>
      </c>
      <c r="H109" s="94"/>
      <c r="I109" s="105">
        <f>G109-F109</f>
        <v>442.13342999999986</v>
      </c>
      <c r="J109" s="104">
        <f>G109/F109</f>
        <v>1.1838621990269056</v>
      </c>
      <c r="K109" s="104">
        <f>G109/E109</f>
        <v>0.81442810184522951</v>
      </c>
      <c r="L109" s="103">
        <f>G109-E109</f>
        <v>-648.66657000000032</v>
      </c>
      <c r="M109" s="61"/>
      <c r="N109" s="14"/>
      <c r="O109" s="14"/>
    </row>
    <row r="110" spans="1:15" s="36" customFormat="1" ht="124.5" customHeight="1" x14ac:dyDescent="0.45">
      <c r="A110" s="102"/>
      <c r="B110" s="113">
        <v>22090100</v>
      </c>
      <c r="C110" s="114" t="s">
        <v>13</v>
      </c>
      <c r="D110" s="95">
        <v>549</v>
      </c>
      <c r="E110" s="95">
        <v>549</v>
      </c>
      <c r="F110" s="95">
        <v>462.5</v>
      </c>
      <c r="G110" s="94">
        <v>627.18228999999997</v>
      </c>
      <c r="H110" s="94"/>
      <c r="I110" s="81">
        <f>G110-F110</f>
        <v>164.68228999999997</v>
      </c>
      <c r="J110" s="88">
        <f>G110/F110</f>
        <v>1.3560698162162161</v>
      </c>
      <c r="K110" s="88">
        <f>G110/E110</f>
        <v>1.1424085428051001</v>
      </c>
      <c r="L110" s="87">
        <f>G110-E110</f>
        <v>78.182289999999966</v>
      </c>
      <c r="M110" s="61"/>
      <c r="N110" s="14"/>
      <c r="O110" s="14"/>
    </row>
    <row r="111" spans="1:15" s="36" customFormat="1" ht="93.75" customHeight="1" x14ac:dyDescent="0.45">
      <c r="A111" s="102"/>
      <c r="B111" s="113">
        <v>22090200</v>
      </c>
      <c r="C111" s="114" t="s">
        <v>12</v>
      </c>
      <c r="D111" s="95">
        <v>0</v>
      </c>
      <c r="E111" s="95">
        <v>0</v>
      </c>
      <c r="F111" s="95">
        <v>0</v>
      </c>
      <c r="G111" s="94">
        <v>399.12007999999997</v>
      </c>
      <c r="H111" s="94"/>
      <c r="I111" s="81">
        <f>G111-F111</f>
        <v>399.12007999999997</v>
      </c>
      <c r="J111" s="88">
        <v>0</v>
      </c>
      <c r="K111" s="88">
        <v>0</v>
      </c>
      <c r="L111" s="87">
        <f>G111-E111</f>
        <v>399.12007999999997</v>
      </c>
      <c r="M111" s="61"/>
      <c r="N111" s="14"/>
      <c r="O111" s="14"/>
    </row>
    <row r="112" spans="1:15" s="36" customFormat="1" ht="272.25" customHeight="1" x14ac:dyDescent="0.45">
      <c r="A112" s="102"/>
      <c r="B112" s="113">
        <v>22090300</v>
      </c>
      <c r="C112" s="114" t="s">
        <v>11</v>
      </c>
      <c r="D112" s="95">
        <v>0</v>
      </c>
      <c r="E112" s="95">
        <v>0</v>
      </c>
      <c r="F112" s="95">
        <v>0</v>
      </c>
      <c r="G112" s="94">
        <v>18.18927</v>
      </c>
      <c r="H112" s="94"/>
      <c r="I112" s="81">
        <f>G112-F112</f>
        <v>18.18927</v>
      </c>
      <c r="J112" s="88">
        <v>0</v>
      </c>
      <c r="K112" s="88">
        <v>0</v>
      </c>
      <c r="L112" s="87">
        <f>G112-E112</f>
        <v>18.18927</v>
      </c>
      <c r="M112" s="61"/>
      <c r="N112" s="14"/>
      <c r="O112" s="14"/>
    </row>
    <row r="113" spans="1:20" s="36" customFormat="1" ht="210.75" customHeight="1" x14ac:dyDescent="0.45">
      <c r="A113" s="102"/>
      <c r="B113" s="113">
        <v>22090400</v>
      </c>
      <c r="C113" s="114" t="s">
        <v>10</v>
      </c>
      <c r="D113" s="95">
        <v>52.8</v>
      </c>
      <c r="E113" s="95">
        <v>2946.5</v>
      </c>
      <c r="F113" s="95">
        <v>1942.2</v>
      </c>
      <c r="G113" s="94">
        <v>1802.3417899999999</v>
      </c>
      <c r="H113" s="94"/>
      <c r="I113" s="81">
        <f>G113-F113</f>
        <v>-139.8582100000001</v>
      </c>
      <c r="J113" s="88">
        <f>G113/F113</f>
        <v>0.9279898002265472</v>
      </c>
      <c r="K113" s="88">
        <f>G113/E113</f>
        <v>0.6116890514169353</v>
      </c>
      <c r="L113" s="87">
        <f>G113-E113</f>
        <v>-1144.1582100000001</v>
      </c>
      <c r="M113" s="61"/>
      <c r="N113" s="14"/>
      <c r="O113" s="14"/>
    </row>
    <row r="114" spans="1:20" s="36" customFormat="1" ht="62.25" customHeight="1" x14ac:dyDescent="0.45">
      <c r="A114" s="102"/>
      <c r="B114" s="110">
        <v>24000000</v>
      </c>
      <c r="C114" s="100" t="s">
        <v>9</v>
      </c>
      <c r="D114" s="118">
        <v>162.30000000000001</v>
      </c>
      <c r="E114" s="118">
        <v>162.30000000000001</v>
      </c>
      <c r="F114" s="117">
        <f>F116+F115</f>
        <v>139.80000000000001</v>
      </c>
      <c r="G114" s="117">
        <f>G116+G115</f>
        <v>336.40487999999999</v>
      </c>
      <c r="H114" s="116"/>
      <c r="I114" s="105">
        <f>G114-F114</f>
        <v>196.60487999999998</v>
      </c>
      <c r="J114" s="104">
        <f>G114/F114</f>
        <v>2.4063296137339054</v>
      </c>
      <c r="K114" s="104">
        <f>G114/E114</f>
        <v>2.0727349353049904</v>
      </c>
      <c r="L114" s="103">
        <f>G114-E114</f>
        <v>174.10487999999998</v>
      </c>
      <c r="M114" s="61"/>
      <c r="N114" s="14"/>
      <c r="O114" s="14"/>
    </row>
    <row r="115" spans="1:20" s="36" customFormat="1" ht="216" customHeight="1" x14ac:dyDescent="0.45">
      <c r="A115" s="102"/>
      <c r="B115" s="115">
        <v>24030000</v>
      </c>
      <c r="C115" s="114" t="s">
        <v>8</v>
      </c>
      <c r="D115" s="95">
        <v>20</v>
      </c>
      <c r="E115" s="95">
        <v>20</v>
      </c>
      <c r="F115" s="95">
        <v>17.5</v>
      </c>
      <c r="G115" s="94">
        <v>0</v>
      </c>
      <c r="H115" s="94"/>
      <c r="I115" s="81">
        <f>G115-F115</f>
        <v>-17.5</v>
      </c>
      <c r="J115" s="88">
        <v>0</v>
      </c>
      <c r="K115" s="88">
        <f>G115/E115</f>
        <v>0</v>
      </c>
      <c r="L115" s="87">
        <f>G115-E115</f>
        <v>-20</v>
      </c>
      <c r="M115" s="61"/>
      <c r="N115" s="14"/>
      <c r="O115" s="14"/>
    </row>
    <row r="116" spans="1:20" s="36" customFormat="1" ht="64.5" x14ac:dyDescent="0.45">
      <c r="A116" s="102"/>
      <c r="B116" s="113">
        <v>24060000</v>
      </c>
      <c r="C116" s="112" t="s">
        <v>7</v>
      </c>
      <c r="D116" s="95">
        <v>142.30000000000001</v>
      </c>
      <c r="E116" s="95">
        <v>142.30000000000001</v>
      </c>
      <c r="F116" s="94">
        <f>F117</f>
        <v>122.3</v>
      </c>
      <c r="G116" s="94">
        <f>G117</f>
        <v>336.40487999999999</v>
      </c>
      <c r="H116" s="94"/>
      <c r="I116" s="81">
        <f>G116-F116</f>
        <v>214.10487999999998</v>
      </c>
      <c r="J116" s="88">
        <f>G116/F116</f>
        <v>2.7506531479967293</v>
      </c>
      <c r="K116" s="88">
        <f>G116/E116</f>
        <v>2.3640539704848909</v>
      </c>
      <c r="L116" s="87">
        <f>G116-E116</f>
        <v>194.10487999999998</v>
      </c>
      <c r="M116" s="61"/>
      <c r="N116" s="14"/>
      <c r="O116" s="14"/>
    </row>
    <row r="117" spans="1:20" s="36" customFormat="1" ht="64.5" x14ac:dyDescent="0.45">
      <c r="A117" s="102"/>
      <c r="B117" s="113">
        <v>24060300</v>
      </c>
      <c r="C117" s="112" t="s">
        <v>6</v>
      </c>
      <c r="D117" s="111">
        <v>142.30000000000001</v>
      </c>
      <c r="E117" s="111">
        <v>142.30000000000001</v>
      </c>
      <c r="F117" s="111">
        <v>122.3</v>
      </c>
      <c r="G117" s="83">
        <v>336.40487999999999</v>
      </c>
      <c r="H117" s="94"/>
      <c r="I117" s="81">
        <f>G117-F117</f>
        <v>214.10487999999998</v>
      </c>
      <c r="J117" s="88">
        <f>G117/F117</f>
        <v>2.7506531479967293</v>
      </c>
      <c r="K117" s="88">
        <f>G117/E117</f>
        <v>2.3640539704848909</v>
      </c>
      <c r="L117" s="87">
        <f>G117-E117</f>
        <v>194.10487999999998</v>
      </c>
      <c r="M117" s="61"/>
      <c r="N117" s="14"/>
      <c r="O117" s="14"/>
    </row>
    <row r="118" spans="1:20" s="36" customFormat="1" ht="64.5" x14ac:dyDescent="0.45">
      <c r="A118" s="102"/>
      <c r="B118" s="110">
        <v>30000000</v>
      </c>
      <c r="C118" s="109" t="s">
        <v>5</v>
      </c>
      <c r="D118" s="108">
        <v>48.4</v>
      </c>
      <c r="E118" s="107">
        <f>E119</f>
        <v>22.2</v>
      </c>
      <c r="F118" s="107">
        <f>F119</f>
        <v>21</v>
      </c>
      <c r="G118" s="107">
        <f>G119</f>
        <v>41.36562</v>
      </c>
      <c r="H118" s="106"/>
      <c r="I118" s="105">
        <f>G118-F118</f>
        <v>20.36562</v>
      </c>
      <c r="J118" s="104">
        <f>G118/F118</f>
        <v>1.9697914285714286</v>
      </c>
      <c r="K118" s="104">
        <f>G118/E118</f>
        <v>1.8633162162162162</v>
      </c>
      <c r="L118" s="103">
        <f>G118-E118</f>
        <v>19.165620000000001</v>
      </c>
      <c r="M118" s="61"/>
      <c r="N118" s="14"/>
      <c r="O118" s="14"/>
    </row>
    <row r="119" spans="1:20" s="36" customFormat="1" ht="75.75" customHeight="1" x14ac:dyDescent="0.45">
      <c r="A119" s="102"/>
      <c r="B119" s="101">
        <v>31000000</v>
      </c>
      <c r="C119" s="100" t="s">
        <v>4</v>
      </c>
      <c r="D119" s="99">
        <v>48.4</v>
      </c>
      <c r="E119" s="90">
        <f>E120</f>
        <v>22.2</v>
      </c>
      <c r="F119" s="90">
        <f>F120</f>
        <v>21</v>
      </c>
      <c r="G119" s="90">
        <f>G120+G123</f>
        <v>41.36562</v>
      </c>
      <c r="H119" s="94"/>
      <c r="I119" s="81">
        <f>G119-F119</f>
        <v>20.36562</v>
      </c>
      <c r="J119" s="88">
        <f>G119/F119</f>
        <v>1.9697914285714286</v>
      </c>
      <c r="K119" s="88">
        <f>G119/E119</f>
        <v>1.8633162162162162</v>
      </c>
      <c r="L119" s="87">
        <f>G119-E119</f>
        <v>19.165620000000001</v>
      </c>
      <c r="M119" s="61"/>
      <c r="N119" s="14"/>
      <c r="O119" s="14"/>
    </row>
    <row r="120" spans="1:20" s="36" customFormat="1" ht="324" customHeight="1" thickBot="1" x14ac:dyDescent="0.5">
      <c r="A120" s="98"/>
      <c r="B120" s="97">
        <v>31010200</v>
      </c>
      <c r="C120" s="96" t="s">
        <v>3</v>
      </c>
      <c r="D120" s="95">
        <v>48.4</v>
      </c>
      <c r="E120" s="95">
        <v>22.2</v>
      </c>
      <c r="F120" s="95">
        <v>21</v>
      </c>
      <c r="G120" s="94">
        <v>29.785799999999998</v>
      </c>
      <c r="H120" s="94"/>
      <c r="I120" s="81">
        <f>G120-F120</f>
        <v>8.7857999999999983</v>
      </c>
      <c r="J120" s="88">
        <f>G120/F120</f>
        <v>1.4183714285714284</v>
      </c>
      <c r="K120" s="88">
        <f>G120/E120</f>
        <v>1.3417027027027026</v>
      </c>
      <c r="L120" s="87">
        <f>G120-E120</f>
        <v>7.585799999999999</v>
      </c>
      <c r="M120" s="61"/>
      <c r="N120" s="14"/>
      <c r="O120" s="14"/>
    </row>
    <row r="121" spans="1:20" s="23" customFormat="1" ht="46.5" hidden="1" customHeight="1" x14ac:dyDescent="0.45">
      <c r="A121" s="93"/>
      <c r="B121" s="92"/>
      <c r="C121" s="91"/>
      <c r="D121" s="90"/>
      <c r="E121" s="90"/>
      <c r="F121" s="90"/>
      <c r="G121" s="90"/>
      <c r="H121" s="90"/>
      <c r="I121" s="89">
        <f>G121-F121</f>
        <v>0</v>
      </c>
      <c r="J121" s="88" t="e">
        <f>G121/F121</f>
        <v>#DIV/0!</v>
      </c>
      <c r="K121" s="88" t="e">
        <f>G121/E121</f>
        <v>#DIV/0!</v>
      </c>
      <c r="L121" s="87">
        <f>G121-E121</f>
        <v>0</v>
      </c>
      <c r="M121" s="61"/>
      <c r="N121" s="14"/>
      <c r="O121" s="14"/>
    </row>
    <row r="122" spans="1:20" s="59" customFormat="1" ht="90.75" hidden="1" customHeight="1" x14ac:dyDescent="0.45">
      <c r="A122" s="86"/>
      <c r="B122" s="85"/>
      <c r="C122" s="84" t="s">
        <v>2</v>
      </c>
      <c r="D122" s="83"/>
      <c r="E122" s="83"/>
      <c r="F122" s="83"/>
      <c r="G122" s="82"/>
      <c r="H122" s="82"/>
      <c r="I122" s="81">
        <f>G122-F122</f>
        <v>0</v>
      </c>
      <c r="J122" s="80" t="e">
        <f>G122/F122</f>
        <v>#DIV/0!</v>
      </c>
      <c r="K122" s="80" t="e">
        <f>G122/E122</f>
        <v>#DIV/0!</v>
      </c>
      <c r="L122" s="79">
        <f>G122-E122</f>
        <v>0</v>
      </c>
      <c r="M122" s="61"/>
      <c r="N122" s="14"/>
      <c r="O122" s="14"/>
    </row>
    <row r="123" spans="1:20" s="59" customFormat="1" ht="142.5" customHeight="1" thickBot="1" x14ac:dyDescent="0.5">
      <c r="A123" s="78"/>
      <c r="B123" s="77">
        <v>31020000</v>
      </c>
      <c r="C123" s="76" t="s">
        <v>1</v>
      </c>
      <c r="D123" s="75"/>
      <c r="E123" s="75">
        <v>0</v>
      </c>
      <c r="F123" s="75">
        <v>0</v>
      </c>
      <c r="G123" s="74">
        <v>11.57982</v>
      </c>
      <c r="H123" s="74"/>
      <c r="I123" s="73">
        <f>G123-F123</f>
        <v>11.57982</v>
      </c>
      <c r="J123" s="72"/>
      <c r="K123" s="72"/>
      <c r="L123" s="71">
        <f>G123-E123</f>
        <v>11.57982</v>
      </c>
      <c r="M123" s="61"/>
      <c r="N123" s="14"/>
      <c r="O123" s="14"/>
    </row>
    <row r="124" spans="1:20" s="59" customFormat="1" ht="75" customHeight="1" thickBot="1" x14ac:dyDescent="0.5">
      <c r="A124" s="70"/>
      <c r="B124" s="69"/>
      <c r="C124" s="68" t="s">
        <v>0</v>
      </c>
      <c r="D124" s="67">
        <v>1096783</v>
      </c>
      <c r="E124" s="66">
        <f>E5+E89+E118</f>
        <v>1673337.1</v>
      </c>
      <c r="F124" s="66">
        <f>F5+F89+F118</f>
        <v>1541926.55</v>
      </c>
      <c r="G124" s="66">
        <f>G5+G89+G118</f>
        <v>1676948.1069300002</v>
      </c>
      <c r="H124" s="65"/>
      <c r="I124" s="64">
        <f>G124-F124</f>
        <v>135021.5569300002</v>
      </c>
      <c r="J124" s="63">
        <f>G124/F124</f>
        <v>1.0875667890471179</v>
      </c>
      <c r="K124" s="63">
        <f>G124/E124</f>
        <v>1.0021579674113483</v>
      </c>
      <c r="L124" s="62">
        <f>G124-E124</f>
        <v>3611.0069300001487</v>
      </c>
      <c r="M124" s="61"/>
      <c r="N124" s="14"/>
      <c r="O124" s="14"/>
      <c r="T124" s="60"/>
    </row>
    <row r="125" spans="1:20" s="36" customFormat="1" ht="68.25" customHeight="1" x14ac:dyDescent="0.4">
      <c r="A125" s="58"/>
      <c r="B125" s="57"/>
      <c r="C125" s="56"/>
      <c r="D125" s="55"/>
      <c r="E125" s="55"/>
      <c r="F125" s="55"/>
      <c r="G125" s="54"/>
      <c r="H125" s="54"/>
      <c r="I125" s="52"/>
      <c r="J125" s="53"/>
      <c r="K125" s="53"/>
      <c r="L125" s="52"/>
      <c r="M125" s="14"/>
      <c r="N125" s="14"/>
      <c r="O125" s="14"/>
    </row>
    <row r="126" spans="1:20" s="36" customFormat="1" ht="92.25" customHeight="1" x14ac:dyDescent="0.4">
      <c r="A126" s="51"/>
      <c r="B126" s="50"/>
      <c r="C126" s="49"/>
      <c r="D126" s="48"/>
      <c r="E126" s="48"/>
      <c r="F126" s="48"/>
      <c r="G126" s="47"/>
      <c r="H126" s="46"/>
      <c r="I126" s="45"/>
      <c r="J126" s="44"/>
      <c r="K126" s="44"/>
      <c r="L126" s="43"/>
      <c r="M126" s="14"/>
      <c r="N126" s="14"/>
      <c r="O126" s="14"/>
    </row>
    <row r="127" spans="1:20" s="36" customFormat="1" ht="36" customHeight="1" x14ac:dyDescent="0.4">
      <c r="A127" s="40"/>
      <c r="B127" s="42"/>
      <c r="C127" s="33"/>
      <c r="D127" s="32"/>
      <c r="E127" s="32"/>
      <c r="F127" s="32"/>
      <c r="G127" s="31"/>
      <c r="H127" s="31"/>
      <c r="I127" s="26"/>
      <c r="J127" s="25"/>
      <c r="K127" s="25"/>
      <c r="L127" s="24"/>
      <c r="M127" s="14"/>
      <c r="N127" s="14"/>
      <c r="O127" s="14"/>
    </row>
    <row r="128" spans="1:20" s="36" customFormat="1" ht="30.75" x14ac:dyDescent="0.4">
      <c r="A128" s="40"/>
      <c r="B128" s="41"/>
      <c r="C128" s="33"/>
      <c r="D128" s="32"/>
      <c r="E128" s="32"/>
      <c r="F128" s="32"/>
      <c r="G128" s="31"/>
      <c r="H128" s="31"/>
      <c r="I128" s="26"/>
      <c r="J128" s="25"/>
      <c r="K128" s="25"/>
      <c r="L128" s="24"/>
      <c r="M128" s="14"/>
      <c r="N128" s="14"/>
      <c r="O128" s="14"/>
    </row>
    <row r="129" spans="1:15" s="36" customFormat="1" ht="39.75" customHeight="1" x14ac:dyDescent="0.4">
      <c r="A129" s="40"/>
      <c r="B129" s="41"/>
      <c r="C129" s="33"/>
      <c r="D129" s="32"/>
      <c r="E129" s="32"/>
      <c r="F129" s="32"/>
      <c r="G129" s="31"/>
      <c r="H129" s="31"/>
      <c r="I129" s="26"/>
      <c r="J129" s="25"/>
      <c r="K129" s="25"/>
      <c r="L129" s="24"/>
      <c r="M129" s="14"/>
      <c r="N129" s="14"/>
      <c r="O129" s="14"/>
    </row>
    <row r="130" spans="1:15" s="36" customFormat="1" ht="61.5" customHeight="1" x14ac:dyDescent="0.4">
      <c r="A130" s="40"/>
      <c r="B130" s="34"/>
      <c r="C130" s="39"/>
      <c r="D130" s="38"/>
      <c r="E130" s="38"/>
      <c r="F130" s="37"/>
      <c r="G130" s="31"/>
      <c r="H130" s="31"/>
      <c r="I130" s="26"/>
      <c r="J130" s="25"/>
      <c r="K130" s="25"/>
      <c r="L130" s="24"/>
      <c r="M130" s="14"/>
      <c r="N130" s="14"/>
      <c r="O130" s="14"/>
    </row>
    <row r="131" spans="1:15" s="36" customFormat="1" ht="59.25" hidden="1" customHeight="1" x14ac:dyDescent="0.4">
      <c r="A131" s="40"/>
      <c r="B131" s="34"/>
      <c r="C131" s="39"/>
      <c r="D131" s="38"/>
      <c r="E131" s="38"/>
      <c r="F131" s="37"/>
      <c r="G131" s="31"/>
      <c r="H131" s="31"/>
      <c r="I131" s="26"/>
      <c r="J131" s="25"/>
      <c r="K131" s="25"/>
      <c r="L131" s="24"/>
      <c r="M131" s="14"/>
      <c r="N131" s="14"/>
      <c r="O131" s="14"/>
    </row>
    <row r="132" spans="1:15" s="36" customFormat="1" ht="69" hidden="1" customHeight="1" x14ac:dyDescent="0.4">
      <c r="A132" s="40"/>
      <c r="B132" s="41"/>
      <c r="C132" s="33"/>
      <c r="D132" s="32"/>
      <c r="E132" s="32"/>
      <c r="F132" s="37"/>
      <c r="G132" s="31"/>
      <c r="H132" s="31"/>
      <c r="I132" s="26"/>
      <c r="J132" s="25"/>
      <c r="K132" s="25"/>
      <c r="L132" s="24"/>
      <c r="M132" s="14"/>
      <c r="N132" s="14"/>
      <c r="O132" s="14"/>
    </row>
    <row r="133" spans="1:15" s="36" customFormat="1" ht="103.5" customHeight="1" x14ac:dyDescent="0.4">
      <c r="A133" s="40"/>
      <c r="B133" s="41"/>
      <c r="C133" s="33"/>
      <c r="D133" s="32"/>
      <c r="E133" s="32"/>
      <c r="F133" s="32"/>
      <c r="G133" s="31"/>
      <c r="H133" s="31"/>
      <c r="I133" s="26"/>
      <c r="J133" s="25"/>
      <c r="K133" s="25"/>
      <c r="L133" s="24"/>
      <c r="M133" s="14"/>
      <c r="N133" s="14"/>
      <c r="O133" s="14"/>
    </row>
    <row r="134" spans="1:15" s="36" customFormat="1" ht="30.75" x14ac:dyDescent="0.4">
      <c r="A134" s="40"/>
      <c r="B134" s="41"/>
      <c r="C134" s="33"/>
      <c r="D134" s="32"/>
      <c r="E134" s="32"/>
      <c r="F134" s="37"/>
      <c r="G134" s="31"/>
      <c r="H134" s="31"/>
      <c r="I134" s="26"/>
      <c r="J134" s="25"/>
      <c r="K134" s="25"/>
      <c r="L134" s="24"/>
      <c r="M134" s="14"/>
      <c r="N134" s="14"/>
      <c r="O134" s="14"/>
    </row>
    <row r="135" spans="1:15" s="36" customFormat="1" ht="30.75" hidden="1" x14ac:dyDescent="0.4">
      <c r="A135" s="40"/>
      <c r="B135" s="41"/>
      <c r="C135" s="33"/>
      <c r="D135" s="32"/>
      <c r="E135" s="32"/>
      <c r="F135" s="37"/>
      <c r="G135" s="31"/>
      <c r="H135" s="31"/>
      <c r="I135" s="26"/>
      <c r="J135" s="25"/>
      <c r="K135" s="25"/>
      <c r="L135" s="24"/>
      <c r="M135" s="14"/>
      <c r="N135" s="14"/>
      <c r="O135" s="14"/>
    </row>
    <row r="136" spans="1:15" s="36" customFormat="1" ht="163.5" customHeight="1" x14ac:dyDescent="0.4">
      <c r="A136" s="40"/>
      <c r="B136" s="41"/>
      <c r="C136" s="33"/>
      <c r="D136" s="32"/>
      <c r="E136" s="32"/>
      <c r="F136" s="32"/>
      <c r="G136" s="31"/>
      <c r="H136" s="31"/>
      <c r="I136" s="26"/>
      <c r="J136" s="25"/>
      <c r="K136" s="25"/>
      <c r="L136" s="24"/>
      <c r="M136" s="14"/>
      <c r="N136" s="14"/>
      <c r="O136" s="14"/>
    </row>
    <row r="137" spans="1:15" s="36" customFormat="1" ht="30.75" x14ac:dyDescent="0.4">
      <c r="A137" s="40"/>
      <c r="B137" s="41"/>
      <c r="C137" s="33"/>
      <c r="D137" s="32"/>
      <c r="E137" s="32"/>
      <c r="F137" s="32"/>
      <c r="G137" s="31"/>
      <c r="H137" s="31"/>
      <c r="I137" s="26"/>
      <c r="J137" s="25"/>
      <c r="K137" s="25"/>
      <c r="L137" s="24"/>
      <c r="M137" s="14"/>
      <c r="N137" s="14"/>
      <c r="O137" s="14"/>
    </row>
    <row r="138" spans="1:15" s="36" customFormat="1" ht="30.75" x14ac:dyDescent="0.4">
      <c r="A138" s="40"/>
      <c r="B138" s="41"/>
      <c r="C138" s="33"/>
      <c r="D138" s="32"/>
      <c r="E138" s="32"/>
      <c r="F138" s="32"/>
      <c r="G138" s="31"/>
      <c r="H138" s="31"/>
      <c r="I138" s="26"/>
      <c r="J138" s="25"/>
      <c r="K138" s="25"/>
      <c r="L138" s="24"/>
      <c r="M138" s="14"/>
      <c r="N138" s="14"/>
      <c r="O138" s="14"/>
    </row>
    <row r="139" spans="1:15" s="36" customFormat="1" ht="30.75" hidden="1" x14ac:dyDescent="0.4">
      <c r="A139" s="40"/>
      <c r="B139" s="41"/>
      <c r="C139" s="33"/>
      <c r="D139" s="32"/>
      <c r="E139" s="32"/>
      <c r="F139" s="37"/>
      <c r="G139" s="31"/>
      <c r="H139" s="31"/>
      <c r="I139" s="26"/>
      <c r="J139" s="25"/>
      <c r="K139" s="25"/>
      <c r="L139" s="24"/>
      <c r="M139" s="14"/>
      <c r="N139" s="14"/>
      <c r="O139" s="14"/>
    </row>
    <row r="140" spans="1:15" s="36" customFormat="1" ht="91.5" customHeight="1" x14ac:dyDescent="0.4">
      <c r="A140" s="40"/>
      <c r="B140" s="41"/>
      <c r="C140" s="33"/>
      <c r="D140" s="32"/>
      <c r="E140" s="32"/>
      <c r="F140" s="32"/>
      <c r="G140" s="31"/>
      <c r="H140" s="31"/>
      <c r="I140" s="26"/>
      <c r="J140" s="25"/>
      <c r="K140" s="25"/>
      <c r="L140" s="24"/>
      <c r="M140" s="14"/>
      <c r="N140" s="14"/>
      <c r="O140" s="14"/>
    </row>
    <row r="141" spans="1:15" s="36" customFormat="1" ht="135.75" customHeight="1" x14ac:dyDescent="0.4">
      <c r="A141" s="40"/>
      <c r="B141" s="41"/>
      <c r="C141" s="33"/>
      <c r="D141" s="32"/>
      <c r="E141" s="32"/>
      <c r="F141" s="32"/>
      <c r="G141" s="31"/>
      <c r="H141" s="31"/>
      <c r="I141" s="26"/>
      <c r="J141" s="25"/>
      <c r="K141" s="25"/>
      <c r="L141" s="24"/>
      <c r="M141" s="14"/>
      <c r="N141" s="14"/>
      <c r="O141" s="14"/>
    </row>
    <row r="142" spans="1:15" s="36" customFormat="1" ht="36" customHeight="1" x14ac:dyDescent="0.4">
      <c r="A142" s="40"/>
      <c r="B142" s="41"/>
      <c r="C142" s="33"/>
      <c r="D142" s="32"/>
      <c r="E142" s="32"/>
      <c r="F142" s="32"/>
      <c r="G142" s="31"/>
      <c r="H142" s="31"/>
      <c r="I142" s="26"/>
      <c r="J142" s="25"/>
      <c r="K142" s="25"/>
      <c r="L142" s="24"/>
      <c r="M142" s="14"/>
      <c r="N142" s="14"/>
      <c r="O142" s="14"/>
    </row>
    <row r="143" spans="1:15" s="36" customFormat="1" ht="32.25" hidden="1" customHeight="1" x14ac:dyDescent="0.4">
      <c r="A143" s="40"/>
      <c r="B143" s="34"/>
      <c r="C143" s="39"/>
      <c r="D143" s="38"/>
      <c r="E143" s="38"/>
      <c r="F143" s="37"/>
      <c r="G143" s="31"/>
      <c r="H143" s="31"/>
      <c r="I143" s="26"/>
      <c r="J143" s="25"/>
      <c r="K143" s="25"/>
      <c r="L143" s="24"/>
      <c r="M143" s="14"/>
      <c r="N143" s="14"/>
      <c r="O143" s="14"/>
    </row>
    <row r="144" spans="1:15" s="36" customFormat="1" ht="50.25" hidden="1" customHeight="1" x14ac:dyDescent="0.4">
      <c r="A144" s="40"/>
      <c r="B144" s="34"/>
      <c r="C144" s="39"/>
      <c r="D144" s="38"/>
      <c r="E144" s="38"/>
      <c r="F144" s="37"/>
      <c r="G144" s="31"/>
      <c r="H144" s="31"/>
      <c r="I144" s="26"/>
      <c r="J144" s="25"/>
      <c r="K144" s="25"/>
      <c r="L144" s="24"/>
      <c r="M144" s="14"/>
      <c r="N144" s="14"/>
      <c r="O144" s="14"/>
    </row>
    <row r="145" spans="1:15" s="30" customFormat="1" ht="160.5" customHeight="1" thickBot="1" x14ac:dyDescent="0.45">
      <c r="A145" s="35"/>
      <c r="B145" s="34"/>
      <c r="C145" s="33"/>
      <c r="D145" s="32"/>
      <c r="E145" s="32"/>
      <c r="F145" s="32"/>
      <c r="G145" s="31"/>
      <c r="H145" s="31"/>
      <c r="I145" s="26"/>
      <c r="J145" s="25"/>
      <c r="K145" s="25"/>
      <c r="L145" s="24"/>
      <c r="M145" s="14"/>
      <c r="N145" s="14"/>
      <c r="O145" s="14"/>
    </row>
    <row r="146" spans="1:15" s="23" customFormat="1" ht="49.5" hidden="1" customHeight="1" thickBot="1" x14ac:dyDescent="0.45">
      <c r="A146" s="29"/>
      <c r="B146" s="21"/>
      <c r="C146" s="28"/>
      <c r="D146" s="27"/>
      <c r="E146" s="27"/>
      <c r="F146" s="27"/>
      <c r="G146" s="27"/>
      <c r="H146" s="27"/>
      <c r="I146" s="26"/>
      <c r="J146" s="16"/>
      <c r="K146" s="25"/>
      <c r="L146" s="24"/>
      <c r="M146" s="14"/>
      <c r="N146" s="14"/>
      <c r="O146" s="14"/>
    </row>
    <row r="147" spans="1:15" s="13" customFormat="1" ht="100.5" hidden="1" customHeight="1" thickBot="1" x14ac:dyDescent="0.45">
      <c r="A147" s="22"/>
      <c r="B147" s="21"/>
      <c r="C147" s="20"/>
      <c r="D147" s="19"/>
      <c r="E147" s="19"/>
      <c r="F147" s="19"/>
      <c r="G147" s="19"/>
      <c r="H147" s="19"/>
      <c r="I147" s="18"/>
      <c r="J147" s="17"/>
      <c r="K147" s="16"/>
      <c r="L147" s="15"/>
      <c r="M147" s="14"/>
      <c r="N147" s="14"/>
      <c r="O147" s="14"/>
    </row>
    <row r="148" spans="1:15" s="4" customFormat="1" ht="54" customHeight="1" thickBot="1" x14ac:dyDescent="0.45">
      <c r="A148" s="12"/>
      <c r="B148" s="11"/>
      <c r="C148" s="10"/>
      <c r="D148" s="9"/>
      <c r="E148" s="9"/>
      <c r="F148" s="9"/>
      <c r="G148" s="9"/>
      <c r="H148" s="9"/>
      <c r="I148" s="8"/>
      <c r="J148" s="7"/>
      <c r="K148" s="7"/>
      <c r="L148" s="6"/>
      <c r="M148" s="5"/>
      <c r="N148" s="5"/>
      <c r="O148" s="5"/>
    </row>
    <row r="149" spans="1:15" x14ac:dyDescent="0.3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5" x14ac:dyDescent="0.35">
      <c r="G150" s="3"/>
      <c r="H150" s="3"/>
      <c r="I150" s="3"/>
      <c r="J150" s="3"/>
    </row>
    <row r="151" spans="1:15" x14ac:dyDescent="0.35">
      <c r="G151" s="3"/>
      <c r="H151" s="3"/>
      <c r="I151" s="3"/>
      <c r="J151" s="3"/>
    </row>
    <row r="152" spans="1:15" x14ac:dyDescent="0.35">
      <c r="G152" s="3"/>
      <c r="H152" s="3"/>
      <c r="I152" s="3"/>
      <c r="J152" s="3"/>
    </row>
    <row r="158" spans="1:15" s="2" customFormat="1" x14ac:dyDescent="0.35"/>
    <row r="159" spans="1:15" s="2" customFormat="1" x14ac:dyDescent="0.35"/>
    <row r="160" spans="1:15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  <row r="194" s="2" customFormat="1" x14ac:dyDescent="0.35"/>
    <row r="195" s="2" customFormat="1" x14ac:dyDescent="0.35"/>
    <row r="196" s="2" customFormat="1" x14ac:dyDescent="0.35"/>
    <row r="197" s="2" customFormat="1" x14ac:dyDescent="0.35"/>
    <row r="198" s="2" customFormat="1" x14ac:dyDescent="0.35"/>
    <row r="199" s="2" customFormat="1" x14ac:dyDescent="0.35"/>
    <row r="200" s="2" customFormat="1" x14ac:dyDescent="0.35"/>
    <row r="201" s="2" customFormat="1" x14ac:dyDescent="0.35"/>
    <row r="202" s="2" customFormat="1" x14ac:dyDescent="0.35"/>
    <row r="203" s="2" customFormat="1" x14ac:dyDescent="0.35"/>
    <row r="204" s="2" customFormat="1" x14ac:dyDescent="0.35"/>
    <row r="205" s="2" customFormat="1" x14ac:dyDescent="0.35"/>
    <row r="206" s="2" customFormat="1" x14ac:dyDescent="0.35"/>
    <row r="207" s="2" customFormat="1" x14ac:dyDescent="0.35"/>
    <row r="208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  <row r="245" s="2" customFormat="1" x14ac:dyDescent="0.35"/>
    <row r="246" s="2" customFormat="1" x14ac:dyDescent="0.35"/>
    <row r="247" s="2" customFormat="1" x14ac:dyDescent="0.35"/>
    <row r="248" s="2" customFormat="1" x14ac:dyDescent="0.35"/>
    <row r="249" s="2" customFormat="1" x14ac:dyDescent="0.35"/>
    <row r="250" s="2" customFormat="1" x14ac:dyDescent="0.35"/>
    <row r="251" s="2" customFormat="1" x14ac:dyDescent="0.35"/>
    <row r="252" s="2" customFormat="1" x14ac:dyDescent="0.35"/>
    <row r="253" s="2" customFormat="1" x14ac:dyDescent="0.35"/>
    <row r="254" s="2" customFormat="1" x14ac:dyDescent="0.35"/>
    <row r="255" s="2" customFormat="1" x14ac:dyDescent="0.35"/>
    <row r="256" s="2" customFormat="1" x14ac:dyDescent="0.35"/>
    <row r="257" s="2" customFormat="1" x14ac:dyDescent="0.35"/>
    <row r="258" s="2" customFormat="1" x14ac:dyDescent="0.35"/>
    <row r="259" s="2" customFormat="1" x14ac:dyDescent="0.35"/>
    <row r="260" s="2" customFormat="1" x14ac:dyDescent="0.35"/>
    <row r="261" s="2" customFormat="1" x14ac:dyDescent="0.35"/>
    <row r="262" s="2" customFormat="1" x14ac:dyDescent="0.35"/>
    <row r="263" s="2" customFormat="1" x14ac:dyDescent="0.35"/>
    <row r="264" s="2" customFormat="1" x14ac:dyDescent="0.35"/>
    <row r="265" s="2" customFormat="1" x14ac:dyDescent="0.35"/>
    <row r="266" s="2" customFormat="1" x14ac:dyDescent="0.35"/>
    <row r="267" s="2" customFormat="1" x14ac:dyDescent="0.35"/>
    <row r="268" s="2" customFormat="1" x14ac:dyDescent="0.35"/>
    <row r="269" s="2" customFormat="1" x14ac:dyDescent="0.35"/>
    <row r="270" s="2" customFormat="1" x14ac:dyDescent="0.35"/>
    <row r="271" s="2" customFormat="1" x14ac:dyDescent="0.35"/>
    <row r="272" s="2" customFormat="1" x14ac:dyDescent="0.35"/>
    <row r="273" s="2" customFormat="1" x14ac:dyDescent="0.35"/>
    <row r="274" s="2" customFormat="1" x14ac:dyDescent="0.35"/>
    <row r="275" s="2" customFormat="1" x14ac:dyDescent="0.35"/>
    <row r="276" s="2" customFormat="1" x14ac:dyDescent="0.35"/>
    <row r="277" s="2" customFormat="1" x14ac:dyDescent="0.35"/>
    <row r="278" s="2" customFormat="1" x14ac:dyDescent="0.35"/>
    <row r="279" s="2" customFormat="1" x14ac:dyDescent="0.35"/>
    <row r="280" s="2" customFormat="1" x14ac:dyDescent="0.35"/>
    <row r="281" s="2" customFormat="1" x14ac:dyDescent="0.35"/>
    <row r="282" s="2" customFormat="1" x14ac:dyDescent="0.35"/>
    <row r="283" s="2" customFormat="1" x14ac:dyDescent="0.35"/>
    <row r="284" s="2" customFormat="1" x14ac:dyDescent="0.35"/>
    <row r="285" s="2" customFormat="1" x14ac:dyDescent="0.35"/>
    <row r="286" s="2" customFormat="1" x14ac:dyDescent="0.35"/>
    <row r="287" s="2" customFormat="1" x14ac:dyDescent="0.35"/>
    <row r="288" s="2" customFormat="1" x14ac:dyDescent="0.35"/>
    <row r="289" s="2" customFormat="1" x14ac:dyDescent="0.35"/>
    <row r="290" s="2" customFormat="1" x14ac:dyDescent="0.35"/>
    <row r="291" s="2" customFormat="1" x14ac:dyDescent="0.35"/>
    <row r="292" s="2" customFormat="1" x14ac:dyDescent="0.35"/>
    <row r="293" s="2" customFormat="1" x14ac:dyDescent="0.35"/>
    <row r="294" s="2" customFormat="1" x14ac:dyDescent="0.35"/>
    <row r="295" s="2" customFormat="1" x14ac:dyDescent="0.35"/>
    <row r="296" s="2" customFormat="1" x14ac:dyDescent="0.35"/>
    <row r="297" s="2" customFormat="1" x14ac:dyDescent="0.35"/>
    <row r="298" s="2" customFormat="1" x14ac:dyDescent="0.35"/>
    <row r="299" s="2" customFormat="1" x14ac:dyDescent="0.35"/>
    <row r="300" s="2" customFormat="1" x14ac:dyDescent="0.35"/>
    <row r="301" s="2" customFormat="1" x14ac:dyDescent="0.35"/>
    <row r="302" s="2" customFormat="1" x14ac:dyDescent="0.35"/>
    <row r="303" s="2" customFormat="1" x14ac:dyDescent="0.35"/>
    <row r="304" s="2" customFormat="1" x14ac:dyDescent="0.35"/>
    <row r="305" s="2" customFormat="1" x14ac:dyDescent="0.35"/>
    <row r="306" s="2" customFormat="1" x14ac:dyDescent="0.35"/>
    <row r="307" s="2" customFormat="1" x14ac:dyDescent="0.35"/>
    <row r="308" s="2" customFormat="1" x14ac:dyDescent="0.35"/>
    <row r="309" s="2" customFormat="1" x14ac:dyDescent="0.35"/>
    <row r="310" s="2" customFormat="1" x14ac:dyDescent="0.35"/>
    <row r="311" s="2" customFormat="1" x14ac:dyDescent="0.35"/>
    <row r="312" s="2" customFormat="1" x14ac:dyDescent="0.35"/>
    <row r="313" s="2" customFormat="1" x14ac:dyDescent="0.35"/>
    <row r="314" s="2" customFormat="1" x14ac:dyDescent="0.35"/>
    <row r="315" s="2" customFormat="1" x14ac:dyDescent="0.35"/>
    <row r="316" s="2" customFormat="1" x14ac:dyDescent="0.35"/>
    <row r="317" s="2" customFormat="1" x14ac:dyDescent="0.35"/>
    <row r="318" s="2" customFormat="1" x14ac:dyDescent="0.35"/>
    <row r="319" s="2" customFormat="1" x14ac:dyDescent="0.35"/>
    <row r="320" s="2" customFormat="1" x14ac:dyDescent="0.35"/>
    <row r="321" s="2" customFormat="1" x14ac:dyDescent="0.35"/>
    <row r="322" s="2" customFormat="1" x14ac:dyDescent="0.35"/>
    <row r="323" s="2" customFormat="1" x14ac:dyDescent="0.35"/>
    <row r="324" s="2" customFormat="1" x14ac:dyDescent="0.35"/>
    <row r="325" s="2" customFormat="1" x14ac:dyDescent="0.35"/>
    <row r="326" s="2" customFormat="1" x14ac:dyDescent="0.35"/>
    <row r="327" s="2" customFormat="1" x14ac:dyDescent="0.35"/>
    <row r="328" s="2" customFormat="1" x14ac:dyDescent="0.35"/>
    <row r="329" s="2" customFormat="1" x14ac:dyDescent="0.35"/>
    <row r="330" s="2" customFormat="1" x14ac:dyDescent="0.35"/>
    <row r="331" s="2" customFormat="1" x14ac:dyDescent="0.35"/>
    <row r="332" s="2" customFormat="1" x14ac:dyDescent="0.35"/>
    <row r="333" s="2" customFormat="1" x14ac:dyDescent="0.35"/>
    <row r="334" s="2" customFormat="1" x14ac:dyDescent="0.35"/>
    <row r="335" s="2" customFormat="1" x14ac:dyDescent="0.35"/>
    <row r="336" s="2" customFormat="1" x14ac:dyDescent="0.35"/>
    <row r="337" s="2" customFormat="1" x14ac:dyDescent="0.35"/>
    <row r="338" s="2" customFormat="1" x14ac:dyDescent="0.35"/>
    <row r="339" s="2" customFormat="1" x14ac:dyDescent="0.35"/>
    <row r="340" s="2" customFormat="1" x14ac:dyDescent="0.35"/>
    <row r="341" s="2" customFormat="1" x14ac:dyDescent="0.35"/>
    <row r="342" s="2" customFormat="1" x14ac:dyDescent="0.35"/>
    <row r="343" s="2" customFormat="1" x14ac:dyDescent="0.35"/>
    <row r="344" s="2" customFormat="1" x14ac:dyDescent="0.35"/>
    <row r="345" s="2" customFormat="1" x14ac:dyDescent="0.35"/>
    <row r="346" s="2" customFormat="1" x14ac:dyDescent="0.35"/>
    <row r="347" s="2" customFormat="1" x14ac:dyDescent="0.35"/>
    <row r="348" s="2" customFormat="1" x14ac:dyDescent="0.35"/>
    <row r="349" s="2" customFormat="1" x14ac:dyDescent="0.35"/>
    <row r="350" s="2" customFormat="1" x14ac:dyDescent="0.35"/>
    <row r="351" s="2" customFormat="1" x14ac:dyDescent="0.35"/>
    <row r="352" s="2" customFormat="1" x14ac:dyDescent="0.35"/>
    <row r="353" s="2" customFormat="1" x14ac:dyDescent="0.35"/>
    <row r="354" s="2" customFormat="1" x14ac:dyDescent="0.35"/>
    <row r="355" s="2" customFormat="1" x14ac:dyDescent="0.35"/>
    <row r="356" s="2" customFormat="1" x14ac:dyDescent="0.35"/>
    <row r="357" s="2" customFormat="1" x14ac:dyDescent="0.35"/>
    <row r="358" s="2" customFormat="1" x14ac:dyDescent="0.35"/>
    <row r="359" s="2" customFormat="1" x14ac:dyDescent="0.35"/>
    <row r="360" s="2" customFormat="1" x14ac:dyDescent="0.35"/>
    <row r="361" s="2" customFormat="1" x14ac:dyDescent="0.35"/>
    <row r="362" s="2" customFormat="1" x14ac:dyDescent="0.35"/>
    <row r="363" s="2" customFormat="1" x14ac:dyDescent="0.35"/>
    <row r="364" s="2" customFormat="1" x14ac:dyDescent="0.35"/>
    <row r="365" s="2" customFormat="1" x14ac:dyDescent="0.35"/>
    <row r="366" s="2" customFormat="1" x14ac:dyDescent="0.35"/>
    <row r="367" s="2" customFormat="1" x14ac:dyDescent="0.35"/>
    <row r="368" s="2" customFormat="1" x14ac:dyDescent="0.35"/>
    <row r="369" s="2" customFormat="1" x14ac:dyDescent="0.35"/>
    <row r="370" s="2" customFormat="1" x14ac:dyDescent="0.35"/>
    <row r="371" s="2" customFormat="1" x14ac:dyDescent="0.35"/>
    <row r="372" s="2" customFormat="1" x14ac:dyDescent="0.35"/>
    <row r="373" s="2" customFormat="1" x14ac:dyDescent="0.35"/>
    <row r="374" s="2" customFormat="1" x14ac:dyDescent="0.35"/>
    <row r="375" s="2" customFormat="1" x14ac:dyDescent="0.35"/>
    <row r="376" s="2" customFormat="1" x14ac:dyDescent="0.35"/>
    <row r="377" s="2" customFormat="1" x14ac:dyDescent="0.35"/>
    <row r="378" s="2" customFormat="1" x14ac:dyDescent="0.35"/>
    <row r="379" s="2" customFormat="1" x14ac:dyDescent="0.35"/>
    <row r="380" s="2" customFormat="1" x14ac:dyDescent="0.35"/>
    <row r="381" s="2" customFormat="1" x14ac:dyDescent="0.35"/>
    <row r="382" s="2" customFormat="1" x14ac:dyDescent="0.35"/>
    <row r="383" s="2" customFormat="1" x14ac:dyDescent="0.35"/>
    <row r="384" s="2" customFormat="1" x14ac:dyDescent="0.35"/>
    <row r="385" s="2" customFormat="1" x14ac:dyDescent="0.35"/>
    <row r="386" s="2" customFormat="1" x14ac:dyDescent="0.35"/>
    <row r="387" s="2" customFormat="1" x14ac:dyDescent="0.35"/>
    <row r="388" s="2" customFormat="1" x14ac:dyDescent="0.35"/>
    <row r="389" s="2" customFormat="1" x14ac:dyDescent="0.35"/>
    <row r="390" s="2" customFormat="1" x14ac:dyDescent="0.35"/>
    <row r="391" s="2" customFormat="1" x14ac:dyDescent="0.35"/>
    <row r="392" s="2" customFormat="1" x14ac:dyDescent="0.35"/>
    <row r="393" s="2" customFormat="1" x14ac:dyDescent="0.35"/>
    <row r="394" s="2" customFormat="1" x14ac:dyDescent="0.35"/>
    <row r="395" s="2" customFormat="1" x14ac:dyDescent="0.35"/>
    <row r="396" s="2" customFormat="1" x14ac:dyDescent="0.35"/>
    <row r="397" s="2" customFormat="1" x14ac:dyDescent="0.35"/>
    <row r="398" s="2" customFormat="1" x14ac:dyDescent="0.35"/>
    <row r="399" s="2" customFormat="1" x14ac:dyDescent="0.35"/>
    <row r="400" s="2" customFormat="1" x14ac:dyDescent="0.35"/>
    <row r="401" s="2" customFormat="1" x14ac:dyDescent="0.35"/>
    <row r="402" s="2" customFormat="1" x14ac:dyDescent="0.35"/>
    <row r="403" s="2" customFormat="1" x14ac:dyDescent="0.35"/>
    <row r="404" s="2" customFormat="1" x14ac:dyDescent="0.35"/>
    <row r="405" s="2" customFormat="1" x14ac:dyDescent="0.35"/>
    <row r="406" s="2" customFormat="1" x14ac:dyDescent="0.35"/>
    <row r="407" s="2" customFormat="1" x14ac:dyDescent="0.35"/>
    <row r="408" s="2" customFormat="1" x14ac:dyDescent="0.35"/>
    <row r="409" s="2" customFormat="1" x14ac:dyDescent="0.35"/>
    <row r="410" s="2" customFormat="1" x14ac:dyDescent="0.35"/>
    <row r="411" s="2" customFormat="1" x14ac:dyDescent="0.35"/>
    <row r="412" s="2" customFormat="1" x14ac:dyDescent="0.35"/>
    <row r="413" s="2" customFormat="1" x14ac:dyDescent="0.35"/>
    <row r="414" s="2" customFormat="1" x14ac:dyDescent="0.35"/>
    <row r="415" s="2" customFormat="1" x14ac:dyDescent="0.35"/>
    <row r="416" s="2" customFormat="1" x14ac:dyDescent="0.35"/>
    <row r="417" s="2" customFormat="1" x14ac:dyDescent="0.35"/>
    <row r="418" s="2" customFormat="1" x14ac:dyDescent="0.35"/>
    <row r="419" s="2" customFormat="1" x14ac:dyDescent="0.35"/>
    <row r="420" s="2" customFormat="1" x14ac:dyDescent="0.35"/>
    <row r="421" s="2" customFormat="1" x14ac:dyDescent="0.35"/>
    <row r="422" s="2" customFormat="1" x14ac:dyDescent="0.35"/>
    <row r="423" s="2" customFormat="1" x14ac:dyDescent="0.35"/>
    <row r="424" s="2" customFormat="1" x14ac:dyDescent="0.35"/>
    <row r="425" s="2" customFormat="1" x14ac:dyDescent="0.35"/>
    <row r="426" s="2" customFormat="1" x14ac:dyDescent="0.35"/>
    <row r="427" s="2" customFormat="1" x14ac:dyDescent="0.35"/>
    <row r="428" s="2" customFormat="1" x14ac:dyDescent="0.35"/>
    <row r="429" s="2" customFormat="1" x14ac:dyDescent="0.35"/>
    <row r="430" s="2" customFormat="1" x14ac:dyDescent="0.35"/>
    <row r="431" s="2" customFormat="1" x14ac:dyDescent="0.35"/>
    <row r="432" s="2" customFormat="1" x14ac:dyDescent="0.35"/>
    <row r="433" s="2" customFormat="1" x14ac:dyDescent="0.35"/>
    <row r="434" s="2" customFormat="1" x14ac:dyDescent="0.35"/>
    <row r="435" s="2" customFormat="1" x14ac:dyDescent="0.35"/>
    <row r="436" s="2" customFormat="1" x14ac:dyDescent="0.35"/>
    <row r="437" s="2" customFormat="1" x14ac:dyDescent="0.35"/>
    <row r="438" s="2" customFormat="1" x14ac:dyDescent="0.35"/>
    <row r="439" s="2" customFormat="1" x14ac:dyDescent="0.35"/>
    <row r="440" s="2" customFormat="1" x14ac:dyDescent="0.35"/>
    <row r="441" s="2" customFormat="1" x14ac:dyDescent="0.35"/>
    <row r="442" s="2" customFormat="1" x14ac:dyDescent="0.35"/>
    <row r="443" s="2" customFormat="1" x14ac:dyDescent="0.35"/>
    <row r="444" s="2" customFormat="1" x14ac:dyDescent="0.35"/>
    <row r="445" s="2" customFormat="1" x14ac:dyDescent="0.35"/>
    <row r="446" s="2" customFormat="1" x14ac:dyDescent="0.35"/>
    <row r="447" s="2" customFormat="1" x14ac:dyDescent="0.35"/>
    <row r="448" s="2" customFormat="1" x14ac:dyDescent="0.35"/>
    <row r="449" s="2" customFormat="1" x14ac:dyDescent="0.35"/>
    <row r="450" s="2" customFormat="1" x14ac:dyDescent="0.35"/>
    <row r="451" s="2" customFormat="1" x14ac:dyDescent="0.35"/>
    <row r="452" s="2" customFormat="1" x14ac:dyDescent="0.35"/>
    <row r="453" s="2" customFormat="1" x14ac:dyDescent="0.35"/>
    <row r="454" s="2" customFormat="1" x14ac:dyDescent="0.35"/>
    <row r="455" s="2" customFormat="1" x14ac:dyDescent="0.35"/>
    <row r="456" s="2" customFormat="1" x14ac:dyDescent="0.35"/>
    <row r="457" s="2" customFormat="1" x14ac:dyDescent="0.35"/>
    <row r="458" s="2" customFormat="1" x14ac:dyDescent="0.35"/>
    <row r="459" s="2" customFormat="1" x14ac:dyDescent="0.35"/>
    <row r="460" s="2" customFormat="1" x14ac:dyDescent="0.35"/>
    <row r="461" s="2" customFormat="1" x14ac:dyDescent="0.35"/>
    <row r="462" s="2" customFormat="1" x14ac:dyDescent="0.35"/>
    <row r="463" s="2" customFormat="1" x14ac:dyDescent="0.35"/>
    <row r="464" s="2" customFormat="1" x14ac:dyDescent="0.35"/>
    <row r="465" s="2" customFormat="1" x14ac:dyDescent="0.35"/>
    <row r="466" s="2" customFormat="1" x14ac:dyDescent="0.35"/>
    <row r="467" s="2" customFormat="1" x14ac:dyDescent="0.35"/>
    <row r="468" s="2" customFormat="1" x14ac:dyDescent="0.35"/>
    <row r="469" s="2" customFormat="1" x14ac:dyDescent="0.35"/>
    <row r="470" s="2" customFormat="1" x14ac:dyDescent="0.35"/>
    <row r="471" s="2" customFormat="1" x14ac:dyDescent="0.35"/>
    <row r="472" s="2" customFormat="1" x14ac:dyDescent="0.35"/>
    <row r="473" s="2" customFormat="1" x14ac:dyDescent="0.35"/>
    <row r="474" s="2" customFormat="1" x14ac:dyDescent="0.35"/>
    <row r="475" s="2" customFormat="1" x14ac:dyDescent="0.35"/>
    <row r="476" s="2" customFormat="1" x14ac:dyDescent="0.35"/>
    <row r="477" s="2" customFormat="1" x14ac:dyDescent="0.35"/>
    <row r="478" s="2" customFormat="1" x14ac:dyDescent="0.35"/>
    <row r="479" s="2" customFormat="1" x14ac:dyDescent="0.35"/>
    <row r="480" s="2" customFormat="1" x14ac:dyDescent="0.35"/>
    <row r="481" s="2" customFormat="1" x14ac:dyDescent="0.35"/>
    <row r="482" s="2" customFormat="1" x14ac:dyDescent="0.35"/>
    <row r="483" s="2" customFormat="1" x14ac:dyDescent="0.35"/>
    <row r="484" s="2" customFormat="1" x14ac:dyDescent="0.35"/>
    <row r="485" s="2" customFormat="1" x14ac:dyDescent="0.35"/>
    <row r="486" s="2" customFormat="1" x14ac:dyDescent="0.35"/>
    <row r="487" s="2" customFormat="1" x14ac:dyDescent="0.35"/>
    <row r="488" s="2" customFormat="1" x14ac:dyDescent="0.35"/>
    <row r="489" s="2" customFormat="1" x14ac:dyDescent="0.35"/>
    <row r="490" s="2" customFormat="1" x14ac:dyDescent="0.35"/>
    <row r="491" s="2" customFormat="1" x14ac:dyDescent="0.35"/>
    <row r="492" s="2" customFormat="1" x14ac:dyDescent="0.35"/>
    <row r="493" s="2" customFormat="1" x14ac:dyDescent="0.35"/>
    <row r="494" s="2" customFormat="1" x14ac:dyDescent="0.35"/>
    <row r="495" s="2" customFormat="1" x14ac:dyDescent="0.35"/>
    <row r="496" s="2" customFormat="1" x14ac:dyDescent="0.35"/>
    <row r="497" s="2" customFormat="1" x14ac:dyDescent="0.35"/>
    <row r="498" s="2" customFormat="1" x14ac:dyDescent="0.35"/>
    <row r="499" s="2" customFormat="1" x14ac:dyDescent="0.35"/>
    <row r="500" s="2" customFormat="1" x14ac:dyDescent="0.35"/>
    <row r="501" s="2" customFormat="1" x14ac:dyDescent="0.35"/>
    <row r="502" s="2" customFormat="1" x14ac:dyDescent="0.35"/>
    <row r="503" s="2" customFormat="1" x14ac:dyDescent="0.35"/>
    <row r="504" s="2" customFormat="1" x14ac:dyDescent="0.35"/>
    <row r="505" s="2" customFormat="1" x14ac:dyDescent="0.35"/>
    <row r="506" s="2" customFormat="1" x14ac:dyDescent="0.35"/>
    <row r="507" s="2" customFormat="1" x14ac:dyDescent="0.35"/>
    <row r="508" s="2" customFormat="1" x14ac:dyDescent="0.35"/>
    <row r="509" s="2" customFormat="1" x14ac:dyDescent="0.35"/>
    <row r="510" s="2" customFormat="1" x14ac:dyDescent="0.35"/>
    <row r="511" s="2" customFormat="1" x14ac:dyDescent="0.35"/>
    <row r="512" s="2" customFormat="1" x14ac:dyDescent="0.35"/>
    <row r="513" s="2" customFormat="1" x14ac:dyDescent="0.35"/>
    <row r="514" s="2" customFormat="1" x14ac:dyDescent="0.35"/>
    <row r="515" s="2" customFormat="1" x14ac:dyDescent="0.35"/>
    <row r="516" s="2" customFormat="1" x14ac:dyDescent="0.35"/>
    <row r="517" s="2" customFormat="1" x14ac:dyDescent="0.35"/>
    <row r="518" s="2" customFormat="1" x14ac:dyDescent="0.35"/>
    <row r="519" s="2" customFormat="1" x14ac:dyDescent="0.35"/>
    <row r="520" s="2" customFormat="1" x14ac:dyDescent="0.35"/>
    <row r="521" s="2" customFormat="1" x14ac:dyDescent="0.35"/>
    <row r="522" s="2" customFormat="1" x14ac:dyDescent="0.35"/>
    <row r="523" s="2" customFormat="1" x14ac:dyDescent="0.35"/>
    <row r="524" s="2" customFormat="1" x14ac:dyDescent="0.35"/>
    <row r="525" s="2" customFormat="1" x14ac:dyDescent="0.35"/>
    <row r="526" s="2" customFormat="1" x14ac:dyDescent="0.35"/>
    <row r="527" s="2" customFormat="1" x14ac:dyDescent="0.35"/>
    <row r="528" s="2" customFormat="1" x14ac:dyDescent="0.35"/>
    <row r="529" s="2" customFormat="1" x14ac:dyDescent="0.35"/>
    <row r="530" s="2" customFormat="1" x14ac:dyDescent="0.35"/>
    <row r="531" s="2" customFormat="1" x14ac:dyDescent="0.35"/>
    <row r="532" s="2" customFormat="1" x14ac:dyDescent="0.35"/>
    <row r="533" s="2" customFormat="1" x14ac:dyDescent="0.35"/>
    <row r="534" s="2" customFormat="1" x14ac:dyDescent="0.35"/>
    <row r="535" s="2" customFormat="1" x14ac:dyDescent="0.35"/>
    <row r="536" s="2" customFormat="1" x14ac:dyDescent="0.35"/>
    <row r="537" s="2" customFormat="1" x14ac:dyDescent="0.35"/>
    <row r="538" s="2" customFormat="1" x14ac:dyDescent="0.35"/>
    <row r="539" s="2" customFormat="1" x14ac:dyDescent="0.35"/>
    <row r="540" s="2" customFormat="1" x14ac:dyDescent="0.35"/>
    <row r="541" s="2" customFormat="1" x14ac:dyDescent="0.35"/>
    <row r="542" s="2" customFormat="1" x14ac:dyDescent="0.35"/>
    <row r="543" s="2" customFormat="1" x14ac:dyDescent="0.35"/>
    <row r="544" s="2" customFormat="1" x14ac:dyDescent="0.35"/>
    <row r="545" s="2" customFormat="1" x14ac:dyDescent="0.35"/>
    <row r="546" s="2" customFormat="1" x14ac:dyDescent="0.35"/>
    <row r="547" s="2" customFormat="1" x14ac:dyDescent="0.35"/>
    <row r="548" s="2" customFormat="1" x14ac:dyDescent="0.35"/>
    <row r="549" s="2" customFormat="1" x14ac:dyDescent="0.35"/>
    <row r="550" s="2" customFormat="1" x14ac:dyDescent="0.35"/>
    <row r="551" s="2" customFormat="1" x14ac:dyDescent="0.35"/>
    <row r="552" s="2" customFormat="1" x14ac:dyDescent="0.35"/>
    <row r="553" s="2" customFormat="1" x14ac:dyDescent="0.35"/>
    <row r="554" s="2" customFormat="1" x14ac:dyDescent="0.35"/>
    <row r="555" s="2" customFormat="1" x14ac:dyDescent="0.35"/>
    <row r="556" s="2" customFormat="1" x14ac:dyDescent="0.35"/>
    <row r="557" s="2" customFormat="1" x14ac:dyDescent="0.35"/>
    <row r="558" s="2" customFormat="1" x14ac:dyDescent="0.35"/>
    <row r="559" s="2" customFormat="1" x14ac:dyDescent="0.35"/>
    <row r="560" s="2" customFormat="1" x14ac:dyDescent="0.35"/>
    <row r="561" s="2" customFormat="1" x14ac:dyDescent="0.35"/>
    <row r="562" s="2" customFormat="1" x14ac:dyDescent="0.35"/>
    <row r="563" s="2" customFormat="1" x14ac:dyDescent="0.35"/>
    <row r="564" s="2" customFormat="1" x14ac:dyDescent="0.35"/>
    <row r="565" s="2" customFormat="1" x14ac:dyDescent="0.35"/>
    <row r="566" s="2" customFormat="1" x14ac:dyDescent="0.35"/>
    <row r="567" s="2" customFormat="1" x14ac:dyDescent="0.35"/>
    <row r="568" s="2" customFormat="1" x14ac:dyDescent="0.35"/>
    <row r="569" s="2" customFormat="1" x14ac:dyDescent="0.35"/>
    <row r="570" s="2" customFormat="1" x14ac:dyDescent="0.35"/>
    <row r="571" s="2" customFormat="1" x14ac:dyDescent="0.35"/>
    <row r="572" s="2" customFormat="1" x14ac:dyDescent="0.35"/>
    <row r="573" s="2" customFormat="1" x14ac:dyDescent="0.35"/>
    <row r="574" s="2" customFormat="1" x14ac:dyDescent="0.35"/>
    <row r="575" s="2" customFormat="1" x14ac:dyDescent="0.35"/>
    <row r="576" s="2" customFormat="1" x14ac:dyDescent="0.35"/>
    <row r="577" s="2" customFormat="1" x14ac:dyDescent="0.35"/>
    <row r="578" s="2" customFormat="1" x14ac:dyDescent="0.35"/>
    <row r="579" s="2" customFormat="1" x14ac:dyDescent="0.35"/>
    <row r="580" s="2" customFormat="1" x14ac:dyDescent="0.35"/>
    <row r="581" s="2" customFormat="1" x14ac:dyDescent="0.35"/>
    <row r="582" s="2" customFormat="1" x14ac:dyDescent="0.35"/>
    <row r="583" s="2" customFormat="1" x14ac:dyDescent="0.35"/>
    <row r="584" s="2" customFormat="1" x14ac:dyDescent="0.35"/>
    <row r="585" s="2" customFormat="1" x14ac:dyDescent="0.35"/>
    <row r="586" s="2" customFormat="1" x14ac:dyDescent="0.35"/>
    <row r="587" s="2" customFormat="1" x14ac:dyDescent="0.35"/>
    <row r="588" s="2" customFormat="1" x14ac:dyDescent="0.35"/>
    <row r="589" s="2" customFormat="1" x14ac:dyDescent="0.35"/>
    <row r="590" s="2" customFormat="1" x14ac:dyDescent="0.35"/>
    <row r="591" s="2" customFormat="1" x14ac:dyDescent="0.35"/>
    <row r="592" s="2" customFormat="1" x14ac:dyDescent="0.35"/>
    <row r="593" s="2" customFormat="1" x14ac:dyDescent="0.35"/>
    <row r="594" s="2" customFormat="1" x14ac:dyDescent="0.35"/>
    <row r="595" s="2" customFormat="1" x14ac:dyDescent="0.35"/>
    <row r="596" s="2" customFormat="1" x14ac:dyDescent="0.35"/>
    <row r="597" s="2" customFormat="1" x14ac:dyDescent="0.35"/>
    <row r="598" s="2" customFormat="1" x14ac:dyDescent="0.35"/>
    <row r="599" s="2" customFormat="1" x14ac:dyDescent="0.35"/>
    <row r="600" s="2" customFormat="1" x14ac:dyDescent="0.35"/>
    <row r="601" s="2" customFormat="1" x14ac:dyDescent="0.35"/>
    <row r="602" s="2" customFormat="1" x14ac:dyDescent="0.35"/>
    <row r="603" s="2" customFormat="1" x14ac:dyDescent="0.35"/>
    <row r="604" s="2" customFormat="1" x14ac:dyDescent="0.35"/>
    <row r="605" s="2" customFormat="1" x14ac:dyDescent="0.35"/>
    <row r="606" s="2" customFormat="1" x14ac:dyDescent="0.35"/>
    <row r="607" s="2" customFormat="1" x14ac:dyDescent="0.35"/>
    <row r="608" s="2" customFormat="1" x14ac:dyDescent="0.35"/>
    <row r="609" s="2" customFormat="1" x14ac:dyDescent="0.35"/>
    <row r="610" s="2" customFormat="1" x14ac:dyDescent="0.35"/>
    <row r="611" s="2" customFormat="1" x14ac:dyDescent="0.35"/>
    <row r="612" s="2" customFormat="1" x14ac:dyDescent="0.35"/>
    <row r="613" s="2" customFormat="1" x14ac:dyDescent="0.35"/>
    <row r="614" s="2" customFormat="1" x14ac:dyDescent="0.35"/>
    <row r="615" s="2" customFormat="1" x14ac:dyDescent="0.35"/>
    <row r="616" s="2" customFormat="1" x14ac:dyDescent="0.35"/>
    <row r="617" s="2" customFormat="1" x14ac:dyDescent="0.35"/>
    <row r="618" s="2" customFormat="1" x14ac:dyDescent="0.35"/>
    <row r="619" s="2" customFormat="1" x14ac:dyDescent="0.35"/>
    <row r="620" s="2" customFormat="1" x14ac:dyDescent="0.35"/>
  </sheetData>
  <mergeCells count="12">
    <mergeCell ref="I3:I4"/>
    <mergeCell ref="J3:J4"/>
    <mergeCell ref="K3:K4"/>
    <mergeCell ref="L3:L4"/>
    <mergeCell ref="C1:L1"/>
    <mergeCell ref="A2:A4"/>
    <mergeCell ref="B2:B4"/>
    <mergeCell ref="D2:J2"/>
    <mergeCell ref="C3:C4"/>
    <mergeCell ref="D3:D4"/>
    <mergeCell ref="E3:E4"/>
    <mergeCell ref="F3:F4"/>
  </mergeCells>
  <pageMargins left="0.31496062992125984" right="0.31496062992125984" top="0.35433070866141736" bottom="0.15748031496062992" header="0.31496062992125984" footer="0.31496062992125984"/>
  <pageSetup paperSize="9" scale="14" orientation="portrait" r:id="rId1"/>
  <headerFooter alignWithMargins="0"/>
  <rowBreaks count="2" manualBreakCount="2">
    <brk id="43" min="1" max="11" man="1"/>
    <brk id="88" min="1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листопад</vt:lpstr>
      <vt:lpstr>листопад!Заголовки_для_печати</vt:lpstr>
      <vt:lpstr>листопад!Область_печати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10</cp:lastModifiedBy>
  <dcterms:created xsi:type="dcterms:W3CDTF">2015-12-03T15:06:47Z</dcterms:created>
  <dcterms:modified xsi:type="dcterms:W3CDTF">2015-12-03T15:07:46Z</dcterms:modified>
</cp:coreProperties>
</file>